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filterPrivacy="1" codeName="ThisWorkbook"/>
  <xr:revisionPtr revIDLastSave="0" documentId="8_{A59349B0-B912-474C-9E5B-FBC55141CF38}" xr6:coauthVersionLast="47" xr6:coauthVersionMax="47" xr10:uidLastSave="{00000000-0000-0000-0000-000000000000}"/>
  <bookViews>
    <workbookView xWindow="-96" yWindow="-96" windowWidth="23232" windowHeight="12432" xr2:uid="{00000000-000D-0000-FFFF-FFFF00000000}"/>
  </bookViews>
  <sheets>
    <sheet name="Loan Schedule" sheetId="3" r:id="rId1"/>
    <sheet name="Repayment Plans" sheetId="4" r:id="rId2"/>
    <sheet name="Loan Terms" sheetId="5" r:id="rId3"/>
    <sheet name="Interest" sheetId="6" r:id="rId4"/>
  </sheets>
  <definedNames>
    <definedName name="ActualNumberOfPayments" localSheetId="0">IFERROR(IF('Loan Schedule'!LoanIsGood,IF('Loan Schedule'!PaymentsPerYear=1,1,MATCH(0.01,'Loan Schedule'!End_Bal,-1)+1)),"")</definedName>
    <definedName name="ActualNumberOfPayments">IFERROR(IF(LoanIsGood,IF(PaymentsPerYear=1,1,MATCH(0.01,End_Bal,-1)+1)),"")</definedName>
    <definedName name="ColumnTitle1" localSheetId="0">PaymentSchedule3[[#Headers],[Payment Number]]</definedName>
    <definedName name="ColumnTitle1">#REF!</definedName>
    <definedName name="End_Bal" localSheetId="0">PaymentSchedule3[Ending
Balance]</definedName>
    <definedName name="End_Bal">#REF!</definedName>
    <definedName name="ExtraPayments" localSheetId="0">'Loan Schedule'!$E$10</definedName>
    <definedName name="ExtraPayments">#REF!</definedName>
    <definedName name="InterestRate" localSheetId="0">'Loan Schedule'!$E$6</definedName>
    <definedName name="InterestRate">#REF!</definedName>
    <definedName name="LastCol" localSheetId="0">MATCH(REPT("z",255),'Loan Schedule'!$12:$12)</definedName>
    <definedName name="LastCol">MATCH(REPT("z",255),#REF!)</definedName>
    <definedName name="LastRow" localSheetId="0">MATCH(9.99E+307,'Loan Schedule'!$B:$B)</definedName>
    <definedName name="LastRow">MATCH(9.99E+307,#REF!)</definedName>
    <definedName name="LenderName" localSheetId="0">'Loan Schedule'!$H$10:$I$10</definedName>
    <definedName name="LenderName">#REF!</definedName>
    <definedName name="LoanAmount" localSheetId="0">'Loan Schedule'!$E$5</definedName>
    <definedName name="LoanAmount">#REF!</definedName>
    <definedName name="LoanIsGood" localSheetId="0">('Loan Schedule'!$E$5*'Loan Schedule'!$E$6*'Loan Schedule'!$E$7*'Loan Schedule'!$E$9)&gt;0</definedName>
    <definedName name="LoanIsGood">(#REF!*#REF!*#REF!*#REF!)&gt;0</definedName>
    <definedName name="LoanPeriod" localSheetId="0">'Loan Schedule'!$E$7</definedName>
    <definedName name="LoanPeriod">#REF!</definedName>
    <definedName name="LoanStartDate" localSheetId="0">'Loan Schedule'!$E$9</definedName>
    <definedName name="LoanStartDate">#REF!</definedName>
    <definedName name="PaymentsPerYear" localSheetId="0">'Loan Schedule'!$E$8</definedName>
    <definedName name="PaymentsPerYear">#REF!</definedName>
    <definedName name="_xlnm.Print_Titles" localSheetId="0">'Loan Schedule'!$12:$12</definedName>
    <definedName name="PrintArea_SET" localSheetId="0">OFFSET('Loan Schedule'!#REF!,,,'Loan Schedule'!LastRow,'Loan Schedule'!LastCol)</definedName>
    <definedName name="PrintArea_SET">OFFSET(#REF!,,,LastRow,LastCol)</definedName>
    <definedName name="RowTitleRegion1..E9" localSheetId="0">'Loan Schedule'!$B$5:$D$5</definedName>
    <definedName name="RowTitleRegion1..E9">#REF!</definedName>
    <definedName name="RowTitleRegion2..I7" localSheetId="0">'Loan Schedule'!$G$5:$H$5</definedName>
    <definedName name="RowTitleRegion2..I7">#REF!</definedName>
    <definedName name="RowTitleRegion3..E9" localSheetId="0">'Loan Schedule'!$B$10</definedName>
    <definedName name="RowTitleRegion3..E9">#REF!</definedName>
    <definedName name="RowTitleRegion4..H9" localSheetId="0">'Loan Schedule'!$G$10</definedName>
    <definedName name="RowTitleRegion4..H9">#REF!</definedName>
    <definedName name="ScheduledNumberOfPayments" localSheetId="0">'Loan Schedule'!$I$6</definedName>
    <definedName name="ScheduledNumberOfPayments">#REF!</definedName>
    <definedName name="ScheduledPayment" localSheetId="0">'Loan Schedule'!$I$5</definedName>
    <definedName name="ScheduledPayment">#REF!</definedName>
    <definedName name="TotalEarlyPayments" localSheetId="0">SUM(PaymentSchedule3[Extra
Payment])</definedName>
    <definedName name="TotalEarlyPayments">SUM(#REF!)</definedName>
    <definedName name="TotalInterest" localSheetId="0">SUM(PaymentSchedule3[Interest])</definedName>
    <definedName name="TotalInterest">SUM(#REF!)</definedName>
  </definedNames>
  <calcPr calcId="191028"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6" i="6" l="1"/>
  <c r="E7" i="6" s="1"/>
  <c r="A11" i="6"/>
  <c r="A12" i="6" s="1"/>
  <c r="A13" i="6" s="1"/>
  <c r="B7" i="6" l="1"/>
  <c r="B8" i="6"/>
  <c r="I6" i="3"/>
  <c r="B23" i="3" s="1"/>
  <c r="B9" i="6" l="1"/>
  <c r="B237" i="3"/>
  <c r="B69" i="3"/>
  <c r="C69" i="3" s="1"/>
  <c r="B229" i="3"/>
  <c r="C229" i="3" s="1"/>
  <c r="B117" i="3"/>
  <c r="C117" i="3" s="1"/>
  <c r="B228" i="3"/>
  <c r="C228" i="3" s="1"/>
  <c r="B260" i="3"/>
  <c r="C260" i="3" s="1"/>
  <c r="B62" i="3"/>
  <c r="C62" i="3" s="1"/>
  <c r="B197" i="3"/>
  <c r="C197" i="3" s="1"/>
  <c r="B109" i="3"/>
  <c r="B212" i="3"/>
  <c r="C212" i="3" s="1"/>
  <c r="B67" i="3"/>
  <c r="B189" i="3"/>
  <c r="C189" i="3" s="1"/>
  <c r="B101" i="3"/>
  <c r="C101" i="3" s="1"/>
  <c r="B204" i="3"/>
  <c r="C204" i="3" s="1"/>
  <c r="B293" i="3"/>
  <c r="B181" i="3"/>
  <c r="C181" i="3" s="1"/>
  <c r="B292" i="3"/>
  <c r="C292" i="3" s="1"/>
  <c r="B196" i="3"/>
  <c r="C196" i="3" s="1"/>
  <c r="B125" i="3"/>
  <c r="B261" i="3"/>
  <c r="C261" i="3" s="1"/>
  <c r="B173" i="3"/>
  <c r="C173" i="3" s="1"/>
  <c r="B284" i="3"/>
  <c r="C284" i="3" s="1"/>
  <c r="B164" i="3"/>
  <c r="C164" i="3" s="1"/>
  <c r="B61" i="3"/>
  <c r="C61" i="3" s="1"/>
  <c r="B253" i="3"/>
  <c r="C253" i="3" s="1"/>
  <c r="B165" i="3"/>
  <c r="C165" i="3" s="1"/>
  <c r="B276" i="3"/>
  <c r="C276" i="3" s="1"/>
  <c r="B148" i="3"/>
  <c r="C148" i="3" s="1"/>
  <c r="B245" i="3"/>
  <c r="C245" i="3" s="1"/>
  <c r="B133" i="3"/>
  <c r="C133" i="3" s="1"/>
  <c r="B268" i="3"/>
  <c r="B140" i="3"/>
  <c r="C140" i="3" s="1"/>
  <c r="B157" i="3"/>
  <c r="B188" i="3"/>
  <c r="B283" i="3"/>
  <c r="B68" i="3"/>
  <c r="C68" i="3" s="1"/>
  <c r="B277" i="3"/>
  <c r="B213" i="3"/>
  <c r="B149" i="3"/>
  <c r="B85" i="3"/>
  <c r="B244" i="3"/>
  <c r="B180" i="3"/>
  <c r="B116" i="3"/>
  <c r="B275" i="3"/>
  <c r="B211" i="3"/>
  <c r="B147" i="3"/>
  <c r="B83" i="3"/>
  <c r="B242" i="3"/>
  <c r="B178" i="3"/>
  <c r="B114" i="3"/>
  <c r="B273" i="3"/>
  <c r="B209" i="3"/>
  <c r="B145" i="3"/>
  <c r="B81" i="3"/>
  <c r="B240" i="3"/>
  <c r="B176" i="3"/>
  <c r="B112" i="3"/>
  <c r="B279" i="3"/>
  <c r="B215" i="3"/>
  <c r="B151" i="3"/>
  <c r="B87" i="3"/>
  <c r="B254" i="3"/>
  <c r="B190" i="3"/>
  <c r="B126" i="3"/>
  <c r="B132" i="3"/>
  <c r="B221" i="3"/>
  <c r="B252" i="3"/>
  <c r="B219" i="3"/>
  <c r="B63" i="3"/>
  <c r="C63" i="3" s="1"/>
  <c r="B269" i="3"/>
  <c r="B205" i="3"/>
  <c r="B141" i="3"/>
  <c r="B77" i="3"/>
  <c r="B236" i="3"/>
  <c r="B172" i="3"/>
  <c r="B108" i="3"/>
  <c r="B267" i="3"/>
  <c r="B203" i="3"/>
  <c r="B139" i="3"/>
  <c r="B75" i="3"/>
  <c r="B234" i="3"/>
  <c r="B170" i="3"/>
  <c r="B106" i="3"/>
  <c r="B265" i="3"/>
  <c r="B201" i="3"/>
  <c r="B137" i="3"/>
  <c r="B73" i="3"/>
  <c r="B232" i="3"/>
  <c r="B168" i="3"/>
  <c r="B104" i="3"/>
  <c r="B271" i="3"/>
  <c r="B207" i="3"/>
  <c r="B143" i="3"/>
  <c r="B79" i="3"/>
  <c r="B246" i="3"/>
  <c r="B182" i="3"/>
  <c r="B118" i="3"/>
  <c r="B100" i="3"/>
  <c r="B259" i="3"/>
  <c r="B195" i="3"/>
  <c r="B131" i="3"/>
  <c r="B290" i="3"/>
  <c r="B226" i="3"/>
  <c r="B162" i="3"/>
  <c r="B98" i="3"/>
  <c r="B257" i="3"/>
  <c r="B193" i="3"/>
  <c r="B129" i="3"/>
  <c r="B288" i="3"/>
  <c r="B224" i="3"/>
  <c r="B160" i="3"/>
  <c r="B96" i="3"/>
  <c r="B263" i="3"/>
  <c r="B199" i="3"/>
  <c r="B135" i="3"/>
  <c r="B71" i="3"/>
  <c r="B238" i="3"/>
  <c r="B174" i="3"/>
  <c r="B110" i="3"/>
  <c r="C125" i="3"/>
  <c r="B220" i="3"/>
  <c r="B156" i="3"/>
  <c r="B92" i="3"/>
  <c r="B251" i="3"/>
  <c r="B187" i="3"/>
  <c r="B123" i="3"/>
  <c r="B282" i="3"/>
  <c r="B218" i="3"/>
  <c r="B154" i="3"/>
  <c r="B90" i="3"/>
  <c r="B249" i="3"/>
  <c r="B185" i="3"/>
  <c r="B121" i="3"/>
  <c r="B280" i="3"/>
  <c r="B216" i="3"/>
  <c r="B152" i="3"/>
  <c r="B88" i="3"/>
  <c r="B255" i="3"/>
  <c r="B191" i="3"/>
  <c r="B127" i="3"/>
  <c r="B294" i="3"/>
  <c r="B230" i="3"/>
  <c r="B166" i="3"/>
  <c r="B102" i="3"/>
  <c r="B84" i="3"/>
  <c r="B243" i="3"/>
  <c r="B179" i="3"/>
  <c r="B115" i="3"/>
  <c r="B274" i="3"/>
  <c r="B210" i="3"/>
  <c r="B146" i="3"/>
  <c r="B82" i="3"/>
  <c r="B241" i="3"/>
  <c r="B177" i="3"/>
  <c r="B113" i="3"/>
  <c r="B272" i="3"/>
  <c r="B208" i="3"/>
  <c r="B144" i="3"/>
  <c r="B80" i="3"/>
  <c r="B247" i="3"/>
  <c r="B183" i="3"/>
  <c r="B119" i="3"/>
  <c r="B286" i="3"/>
  <c r="B222" i="3"/>
  <c r="B158" i="3"/>
  <c r="B94" i="3"/>
  <c r="B76" i="3"/>
  <c r="B235" i="3"/>
  <c r="B171" i="3"/>
  <c r="B107" i="3"/>
  <c r="B266" i="3"/>
  <c r="B202" i="3"/>
  <c r="B138" i="3"/>
  <c r="B74" i="3"/>
  <c r="B233" i="3"/>
  <c r="B169" i="3"/>
  <c r="B105" i="3"/>
  <c r="B264" i="3"/>
  <c r="B200" i="3"/>
  <c r="B136" i="3"/>
  <c r="B72" i="3"/>
  <c r="B239" i="3"/>
  <c r="B175" i="3"/>
  <c r="B111" i="3"/>
  <c r="B278" i="3"/>
  <c r="B214" i="3"/>
  <c r="B150" i="3"/>
  <c r="B86" i="3"/>
  <c r="C237" i="3"/>
  <c r="B291" i="3"/>
  <c r="B227" i="3"/>
  <c r="B163" i="3"/>
  <c r="B99" i="3"/>
  <c r="B258" i="3"/>
  <c r="B194" i="3"/>
  <c r="B130" i="3"/>
  <c r="B289" i="3"/>
  <c r="B225" i="3"/>
  <c r="B161" i="3"/>
  <c r="B97" i="3"/>
  <c r="B256" i="3"/>
  <c r="B192" i="3"/>
  <c r="B128" i="3"/>
  <c r="B295" i="3"/>
  <c r="B231" i="3"/>
  <c r="B167" i="3"/>
  <c r="B103" i="3"/>
  <c r="B270" i="3"/>
  <c r="B206" i="3"/>
  <c r="B142" i="3"/>
  <c r="B78" i="3"/>
  <c r="C109" i="3"/>
  <c r="B285" i="3"/>
  <c r="B93" i="3"/>
  <c r="B124" i="3"/>
  <c r="B155" i="3"/>
  <c r="B91" i="3"/>
  <c r="B250" i="3"/>
  <c r="B186" i="3"/>
  <c r="B122" i="3"/>
  <c r="B281" i="3"/>
  <c r="B217" i="3"/>
  <c r="B153" i="3"/>
  <c r="B89" i="3"/>
  <c r="B248" i="3"/>
  <c r="B184" i="3"/>
  <c r="B120" i="3"/>
  <c r="B287" i="3"/>
  <c r="B223" i="3"/>
  <c r="B159" i="3"/>
  <c r="B95" i="3"/>
  <c r="B262" i="3"/>
  <c r="B198" i="3"/>
  <c r="B134" i="3"/>
  <c r="B70" i="3"/>
  <c r="C67" i="3"/>
  <c r="B64" i="3"/>
  <c r="B66" i="3"/>
  <c r="B59" i="3"/>
  <c r="B60" i="3"/>
  <c r="B65" i="3"/>
  <c r="B58" i="3"/>
  <c r="B36" i="3"/>
  <c r="B32" i="3"/>
  <c r="B41" i="3"/>
  <c r="B44" i="3"/>
  <c r="B33" i="3"/>
  <c r="B25" i="3"/>
  <c r="C25" i="3" s="1"/>
  <c r="B26" i="3"/>
  <c r="C26" i="3" s="1"/>
  <c r="B40" i="3"/>
  <c r="B49" i="3"/>
  <c r="B52" i="3"/>
  <c r="B28" i="3"/>
  <c r="C28" i="3" s="1"/>
  <c r="B48" i="3"/>
  <c r="B57" i="3"/>
  <c r="B37" i="3"/>
  <c r="B56" i="3"/>
  <c r="B42" i="3"/>
  <c r="B45" i="3"/>
  <c r="B46" i="3"/>
  <c r="B50" i="3"/>
  <c r="B43" i="3"/>
  <c r="B53" i="3"/>
  <c r="B55" i="3"/>
  <c r="B38" i="3"/>
  <c r="B54" i="3"/>
  <c r="B35" i="3"/>
  <c r="B34" i="3"/>
  <c r="B39" i="3"/>
  <c r="B31" i="3"/>
  <c r="B47" i="3"/>
  <c r="B51" i="3"/>
  <c r="B30" i="3"/>
  <c r="C23" i="3"/>
  <c r="B27" i="3"/>
  <c r="B29" i="3"/>
  <c r="B24" i="3"/>
  <c r="B18" i="3"/>
  <c r="C18" i="3" s="1"/>
  <c r="B20" i="3"/>
  <c r="C20" i="3" s="1"/>
  <c r="B13" i="3"/>
  <c r="D13" i="3" s="1"/>
  <c r="I13" i="3" s="1"/>
  <c r="B14" i="3"/>
  <c r="C14" i="3" s="1"/>
  <c r="B16" i="3"/>
  <c r="I5" i="3"/>
  <c r="B17" i="3"/>
  <c r="B19" i="3"/>
  <c r="B15" i="3"/>
  <c r="B22" i="3"/>
  <c r="B21" i="3"/>
  <c r="E28" i="3" l="1"/>
  <c r="E268" i="3"/>
  <c r="E260" i="3"/>
  <c r="E261" i="3"/>
  <c r="E276" i="3"/>
  <c r="E284" i="3"/>
  <c r="C268" i="3"/>
  <c r="E293" i="3"/>
  <c r="C293" i="3"/>
  <c r="E292" i="3"/>
  <c r="E253" i="3"/>
  <c r="C95" i="3"/>
  <c r="E95" i="3"/>
  <c r="C153" i="3"/>
  <c r="E153" i="3"/>
  <c r="C124" i="3"/>
  <c r="E124" i="3"/>
  <c r="C206" i="3"/>
  <c r="E206" i="3"/>
  <c r="C256" i="3"/>
  <c r="E256" i="3"/>
  <c r="C99" i="3"/>
  <c r="E99" i="3"/>
  <c r="C72" i="3"/>
  <c r="E72" i="3"/>
  <c r="C138" i="3"/>
  <c r="E138" i="3"/>
  <c r="C247" i="3"/>
  <c r="E247" i="3"/>
  <c r="C82" i="3"/>
  <c r="E82" i="3"/>
  <c r="C191" i="3"/>
  <c r="E191" i="3"/>
  <c r="C249" i="3"/>
  <c r="E249" i="3"/>
  <c r="C92" i="3"/>
  <c r="E92" i="3"/>
  <c r="C174" i="3"/>
  <c r="E174" i="3"/>
  <c r="C224" i="3"/>
  <c r="E224" i="3"/>
  <c r="C290" i="3"/>
  <c r="E290" i="3"/>
  <c r="C104" i="3"/>
  <c r="E104" i="3"/>
  <c r="C170" i="3"/>
  <c r="E170" i="3"/>
  <c r="C236" i="3"/>
  <c r="E236" i="3"/>
  <c r="C221" i="3"/>
  <c r="E221" i="3"/>
  <c r="E101" i="3"/>
  <c r="C87" i="3"/>
  <c r="E87" i="3"/>
  <c r="C145" i="3"/>
  <c r="E145" i="3"/>
  <c r="C211" i="3"/>
  <c r="E211" i="3"/>
  <c r="C277" i="3"/>
  <c r="E277" i="3"/>
  <c r="C159" i="3"/>
  <c r="E159" i="3"/>
  <c r="C217" i="3"/>
  <c r="E217" i="3"/>
  <c r="C93" i="3"/>
  <c r="E93" i="3"/>
  <c r="C270" i="3"/>
  <c r="E270" i="3"/>
  <c r="C97" i="3"/>
  <c r="E97" i="3"/>
  <c r="C163" i="3"/>
  <c r="E163" i="3"/>
  <c r="C86" i="3"/>
  <c r="E86" i="3"/>
  <c r="C136" i="3"/>
  <c r="E136" i="3"/>
  <c r="C202" i="3"/>
  <c r="E202" i="3"/>
  <c r="C80" i="3"/>
  <c r="E80" i="3"/>
  <c r="C146" i="3"/>
  <c r="E146" i="3"/>
  <c r="C255" i="3"/>
  <c r="E255" i="3"/>
  <c r="C90" i="3"/>
  <c r="E90" i="3"/>
  <c r="C156" i="3"/>
  <c r="E156" i="3"/>
  <c r="C238" i="3"/>
  <c r="E238" i="3"/>
  <c r="C288" i="3"/>
  <c r="E288" i="3"/>
  <c r="C131" i="3"/>
  <c r="E131" i="3"/>
  <c r="C118" i="3"/>
  <c r="E118" i="3"/>
  <c r="C168" i="3"/>
  <c r="E168" i="3"/>
  <c r="C234" i="3"/>
  <c r="E234" i="3"/>
  <c r="C77" i="3"/>
  <c r="E77" i="3"/>
  <c r="C132" i="3"/>
  <c r="E132" i="3"/>
  <c r="C151" i="3"/>
  <c r="E151" i="3"/>
  <c r="C209" i="3"/>
  <c r="E209" i="3"/>
  <c r="C275" i="3"/>
  <c r="E275" i="3"/>
  <c r="C223" i="3"/>
  <c r="E223" i="3"/>
  <c r="C281" i="3"/>
  <c r="E281" i="3"/>
  <c r="C285" i="3"/>
  <c r="E285" i="3"/>
  <c r="E109" i="3"/>
  <c r="E245" i="3"/>
  <c r="C103" i="3"/>
  <c r="E103" i="3"/>
  <c r="C161" i="3"/>
  <c r="E161" i="3"/>
  <c r="C227" i="3"/>
  <c r="E227" i="3"/>
  <c r="E196" i="3"/>
  <c r="E237" i="3"/>
  <c r="C150" i="3"/>
  <c r="E150" i="3"/>
  <c r="C200" i="3"/>
  <c r="E200" i="3"/>
  <c r="C266" i="3"/>
  <c r="E266" i="3"/>
  <c r="C94" i="3"/>
  <c r="E94" i="3"/>
  <c r="C144" i="3"/>
  <c r="E144" i="3"/>
  <c r="C210" i="3"/>
  <c r="E210" i="3"/>
  <c r="C88" i="3"/>
  <c r="E88" i="3"/>
  <c r="C154" i="3"/>
  <c r="E154" i="3"/>
  <c r="C220" i="3"/>
  <c r="E220" i="3"/>
  <c r="E125" i="3"/>
  <c r="C71" i="3"/>
  <c r="E71" i="3"/>
  <c r="C129" i="3"/>
  <c r="E129" i="3"/>
  <c r="C195" i="3"/>
  <c r="E195" i="3"/>
  <c r="C182" i="3"/>
  <c r="E182" i="3"/>
  <c r="C232" i="3"/>
  <c r="E232" i="3"/>
  <c r="C75" i="3"/>
  <c r="E75" i="3"/>
  <c r="C141" i="3"/>
  <c r="E141" i="3"/>
  <c r="E197" i="3"/>
  <c r="C215" i="3"/>
  <c r="E215" i="3"/>
  <c r="C273" i="3"/>
  <c r="E273" i="3"/>
  <c r="C116" i="3"/>
  <c r="E116" i="3"/>
  <c r="C283" i="3"/>
  <c r="E283" i="3"/>
  <c r="C287" i="3"/>
  <c r="E287" i="3"/>
  <c r="C122" i="3"/>
  <c r="E122" i="3"/>
  <c r="C167" i="3"/>
  <c r="E167" i="3"/>
  <c r="C225" i="3"/>
  <c r="E225" i="3"/>
  <c r="C291" i="3"/>
  <c r="E291" i="3"/>
  <c r="E165" i="3"/>
  <c r="C214" i="3"/>
  <c r="E214" i="3"/>
  <c r="C264" i="3"/>
  <c r="E264" i="3"/>
  <c r="C107" i="3"/>
  <c r="E107" i="3"/>
  <c r="E158" i="3"/>
  <c r="C158" i="3"/>
  <c r="C208" i="3"/>
  <c r="E208" i="3"/>
  <c r="C274" i="3"/>
  <c r="E274" i="3"/>
  <c r="C102" i="3"/>
  <c r="E102" i="3"/>
  <c r="C152" i="3"/>
  <c r="E152" i="3"/>
  <c r="C218" i="3"/>
  <c r="E218" i="3"/>
  <c r="E189" i="3"/>
  <c r="C135" i="3"/>
  <c r="E135" i="3"/>
  <c r="C193" i="3"/>
  <c r="E193" i="3"/>
  <c r="C259" i="3"/>
  <c r="E259" i="3"/>
  <c r="E164" i="3"/>
  <c r="C246" i="3"/>
  <c r="E246" i="3"/>
  <c r="C73" i="3"/>
  <c r="E73" i="3"/>
  <c r="C139" i="3"/>
  <c r="E139" i="3"/>
  <c r="C205" i="3"/>
  <c r="E205" i="3"/>
  <c r="C279" i="3"/>
  <c r="E279" i="3"/>
  <c r="C114" i="3"/>
  <c r="E114" i="3"/>
  <c r="C180" i="3"/>
  <c r="E180" i="3"/>
  <c r="C188" i="3"/>
  <c r="E188" i="3"/>
  <c r="E229" i="3"/>
  <c r="C70" i="3"/>
  <c r="E70" i="3"/>
  <c r="C120" i="3"/>
  <c r="E120" i="3"/>
  <c r="C186" i="3"/>
  <c r="E186" i="3"/>
  <c r="C231" i="3"/>
  <c r="E231" i="3"/>
  <c r="C289" i="3"/>
  <c r="E289" i="3"/>
  <c r="C278" i="3"/>
  <c r="E278" i="3"/>
  <c r="C105" i="3"/>
  <c r="E105" i="3"/>
  <c r="C171" i="3"/>
  <c r="E171" i="3"/>
  <c r="E204" i="3"/>
  <c r="C222" i="3"/>
  <c r="E222" i="3"/>
  <c r="C272" i="3"/>
  <c r="E272" i="3"/>
  <c r="C115" i="3"/>
  <c r="E115" i="3"/>
  <c r="E166" i="3"/>
  <c r="C166" i="3"/>
  <c r="C216" i="3"/>
  <c r="E216" i="3"/>
  <c r="C282" i="3"/>
  <c r="E282" i="3"/>
  <c r="C199" i="3"/>
  <c r="E199" i="3"/>
  <c r="C257" i="3"/>
  <c r="E257" i="3"/>
  <c r="C100" i="3"/>
  <c r="E100" i="3"/>
  <c r="E228" i="3"/>
  <c r="C79" i="3"/>
  <c r="E79" i="3"/>
  <c r="C137" i="3"/>
  <c r="E137" i="3"/>
  <c r="C203" i="3"/>
  <c r="E203" i="3"/>
  <c r="C269" i="3"/>
  <c r="E269" i="3"/>
  <c r="C112" i="3"/>
  <c r="E112" i="3"/>
  <c r="C178" i="3"/>
  <c r="E178" i="3"/>
  <c r="C244" i="3"/>
  <c r="E244" i="3"/>
  <c r="C157" i="3"/>
  <c r="E157" i="3"/>
  <c r="E173" i="3"/>
  <c r="E134" i="3"/>
  <c r="C134" i="3"/>
  <c r="C184" i="3"/>
  <c r="E184" i="3"/>
  <c r="C250" i="3"/>
  <c r="E250" i="3"/>
  <c r="C295" i="3"/>
  <c r="E295" i="3"/>
  <c r="C130" i="3"/>
  <c r="E130" i="3"/>
  <c r="E181" i="3"/>
  <c r="C111" i="3"/>
  <c r="E111" i="3"/>
  <c r="C169" i="3"/>
  <c r="E169" i="3"/>
  <c r="C235" i="3"/>
  <c r="E235" i="3"/>
  <c r="E140" i="3"/>
  <c r="C286" i="3"/>
  <c r="E286" i="3"/>
  <c r="C113" i="3"/>
  <c r="E113" i="3"/>
  <c r="C179" i="3"/>
  <c r="E179" i="3"/>
  <c r="E148" i="3"/>
  <c r="C230" i="3"/>
  <c r="E230" i="3"/>
  <c r="C280" i="3"/>
  <c r="E280" i="3"/>
  <c r="C123" i="3"/>
  <c r="E123" i="3"/>
  <c r="C263" i="3"/>
  <c r="E263" i="3"/>
  <c r="C98" i="3"/>
  <c r="E98" i="3"/>
  <c r="C143" i="3"/>
  <c r="E143" i="3"/>
  <c r="C201" i="3"/>
  <c r="E201" i="3"/>
  <c r="C267" i="3"/>
  <c r="E267" i="3"/>
  <c r="E126" i="3"/>
  <c r="C126" i="3"/>
  <c r="C176" i="3"/>
  <c r="E176" i="3"/>
  <c r="C242" i="3"/>
  <c r="E242" i="3"/>
  <c r="C85" i="3"/>
  <c r="E85" i="3"/>
  <c r="E117" i="3"/>
  <c r="C198" i="3"/>
  <c r="E198" i="3"/>
  <c r="C248" i="3"/>
  <c r="E248" i="3"/>
  <c r="C91" i="3"/>
  <c r="E91" i="3"/>
  <c r="C78" i="3"/>
  <c r="E78" i="3"/>
  <c r="C128" i="3"/>
  <c r="E128" i="3"/>
  <c r="C194" i="3"/>
  <c r="E194" i="3"/>
  <c r="C175" i="3"/>
  <c r="E175" i="3"/>
  <c r="C233" i="3"/>
  <c r="E233" i="3"/>
  <c r="C76" i="3"/>
  <c r="E76" i="3"/>
  <c r="C119" i="3"/>
  <c r="E119" i="3"/>
  <c r="C177" i="3"/>
  <c r="E177" i="3"/>
  <c r="C243" i="3"/>
  <c r="E243" i="3"/>
  <c r="E212" i="3"/>
  <c r="C294" i="3"/>
  <c r="E294" i="3"/>
  <c r="C121" i="3"/>
  <c r="E121" i="3"/>
  <c r="C187" i="3"/>
  <c r="E187" i="3"/>
  <c r="C96" i="3"/>
  <c r="E96" i="3"/>
  <c r="C162" i="3"/>
  <c r="E162" i="3"/>
  <c r="E133" i="3"/>
  <c r="C207" i="3"/>
  <c r="E207" i="3"/>
  <c r="C265" i="3"/>
  <c r="E265" i="3"/>
  <c r="C108" i="3"/>
  <c r="E108" i="3"/>
  <c r="C219" i="3"/>
  <c r="E219" i="3"/>
  <c r="C190" i="3"/>
  <c r="E190" i="3"/>
  <c r="C240" i="3"/>
  <c r="E240" i="3"/>
  <c r="C83" i="3"/>
  <c r="E83" i="3"/>
  <c r="C149" i="3"/>
  <c r="E149" i="3"/>
  <c r="E62" i="3"/>
  <c r="C262" i="3"/>
  <c r="E262" i="3"/>
  <c r="C89" i="3"/>
  <c r="E89" i="3"/>
  <c r="C155" i="3"/>
  <c r="E155" i="3"/>
  <c r="C142" i="3"/>
  <c r="E142" i="3"/>
  <c r="C192" i="3"/>
  <c r="E192" i="3"/>
  <c r="C258" i="3"/>
  <c r="E258" i="3"/>
  <c r="C239" i="3"/>
  <c r="E239" i="3"/>
  <c r="C74" i="3"/>
  <c r="E74" i="3"/>
  <c r="C183" i="3"/>
  <c r="E183" i="3"/>
  <c r="C241" i="3"/>
  <c r="E241" i="3"/>
  <c r="C84" i="3"/>
  <c r="E84" i="3"/>
  <c r="C127" i="3"/>
  <c r="E127" i="3"/>
  <c r="C185" i="3"/>
  <c r="E185" i="3"/>
  <c r="C251" i="3"/>
  <c r="E251" i="3"/>
  <c r="C110" i="3"/>
  <c r="E110" i="3"/>
  <c r="C160" i="3"/>
  <c r="E160" i="3"/>
  <c r="C226" i="3"/>
  <c r="E226" i="3"/>
  <c r="C271" i="3"/>
  <c r="E271" i="3"/>
  <c r="C106" i="3"/>
  <c r="E106" i="3"/>
  <c r="C172" i="3"/>
  <c r="E172" i="3"/>
  <c r="C252" i="3"/>
  <c r="E252" i="3"/>
  <c r="C254" i="3"/>
  <c r="E254" i="3"/>
  <c r="C81" i="3"/>
  <c r="E81" i="3"/>
  <c r="C147" i="3"/>
  <c r="E147" i="3"/>
  <c r="C213" i="3"/>
  <c r="E213" i="3"/>
  <c r="E61" i="3"/>
  <c r="C65" i="3"/>
  <c r="E65" i="3"/>
  <c r="E63" i="3"/>
  <c r="C59" i="3"/>
  <c r="E59" i="3"/>
  <c r="E69" i="3"/>
  <c r="E68" i="3"/>
  <c r="C66" i="3"/>
  <c r="E66" i="3"/>
  <c r="C58" i="3"/>
  <c r="E58" i="3"/>
  <c r="C64" i="3"/>
  <c r="E64" i="3"/>
  <c r="E67" i="3"/>
  <c r="C60" i="3"/>
  <c r="E60" i="3"/>
  <c r="C35" i="3"/>
  <c r="E35" i="3"/>
  <c r="C54" i="3"/>
  <c r="E54" i="3"/>
  <c r="C42" i="3"/>
  <c r="E42" i="3"/>
  <c r="C40" i="3"/>
  <c r="E40" i="3"/>
  <c r="C36" i="3"/>
  <c r="E36" i="3"/>
  <c r="C30" i="3"/>
  <c r="E30" i="3"/>
  <c r="C55" i="3"/>
  <c r="E55" i="3"/>
  <c r="C37" i="3"/>
  <c r="E37" i="3"/>
  <c r="C47" i="3"/>
  <c r="E47" i="3"/>
  <c r="C53" i="3"/>
  <c r="E53" i="3"/>
  <c r="C57" i="3"/>
  <c r="E57" i="3"/>
  <c r="C33" i="3"/>
  <c r="E33" i="3"/>
  <c r="C49" i="3"/>
  <c r="E49" i="3"/>
  <c r="C38" i="3"/>
  <c r="E38" i="3"/>
  <c r="E31" i="3"/>
  <c r="C31" i="3"/>
  <c r="C43" i="3"/>
  <c r="E43" i="3"/>
  <c r="C48" i="3"/>
  <c r="E48" i="3"/>
  <c r="C44" i="3"/>
  <c r="E44" i="3"/>
  <c r="C39" i="3"/>
  <c r="E39" i="3"/>
  <c r="C50" i="3"/>
  <c r="E50" i="3"/>
  <c r="C41" i="3"/>
  <c r="E41" i="3"/>
  <c r="C45" i="3"/>
  <c r="E45" i="3"/>
  <c r="C56" i="3"/>
  <c r="E56" i="3"/>
  <c r="E51" i="3"/>
  <c r="C51" i="3"/>
  <c r="C34" i="3"/>
  <c r="E34" i="3"/>
  <c r="C46" i="3"/>
  <c r="E46" i="3"/>
  <c r="C52" i="3"/>
  <c r="E52" i="3"/>
  <c r="C32" i="3"/>
  <c r="E32" i="3"/>
  <c r="E25" i="3"/>
  <c r="C24" i="3"/>
  <c r="E24" i="3"/>
  <c r="E23" i="3"/>
  <c r="E26" i="3"/>
  <c r="E29" i="3"/>
  <c r="C29" i="3"/>
  <c r="E27" i="3"/>
  <c r="C27" i="3"/>
  <c r="E20" i="3"/>
  <c r="C13" i="3"/>
  <c r="E18" i="3"/>
  <c r="E13" i="3"/>
  <c r="F13" i="3" s="1"/>
  <c r="G13" i="3" s="1"/>
  <c r="H13" i="3" s="1"/>
  <c r="J13" i="3" s="1"/>
  <c r="D14" i="3" s="1"/>
  <c r="E14" i="3"/>
  <c r="E21" i="3"/>
  <c r="C21" i="3"/>
  <c r="E15" i="3"/>
  <c r="C15" i="3"/>
  <c r="K13" i="3"/>
  <c r="E22" i="3"/>
  <c r="C22" i="3"/>
  <c r="E17" i="3"/>
  <c r="C17" i="3"/>
  <c r="C19" i="3"/>
  <c r="E19" i="3"/>
  <c r="E16" i="3"/>
  <c r="C16" i="3"/>
  <c r="I14" i="3" l="1"/>
  <c r="F14" i="3"/>
  <c r="G14" i="3" s="1"/>
  <c r="K14" i="3" l="1"/>
  <c r="H14" i="3"/>
  <c r="J14" i="3" s="1"/>
  <c r="D15" i="3" s="1"/>
  <c r="I15" i="3" s="1"/>
  <c r="K15" i="3" s="1"/>
  <c r="F15" i="3" l="1"/>
  <c r="G15" i="3" s="1"/>
  <c r="H15" i="3" s="1"/>
  <c r="J15" i="3" s="1"/>
  <c r="D16" i="3" s="1"/>
  <c r="I16" i="3" s="1"/>
  <c r="F16" i="3" l="1"/>
  <c r="G16" i="3" s="1"/>
  <c r="H16" i="3" s="1"/>
  <c r="J16" i="3" s="1"/>
  <c r="D17" i="3" s="1"/>
  <c r="K16" i="3"/>
  <c r="I17" i="3" l="1"/>
  <c r="F17" i="3"/>
  <c r="G17" i="3" l="1"/>
  <c r="H17" i="3" s="1"/>
  <c r="J17" i="3" s="1"/>
  <c r="D18" i="3" s="1"/>
  <c r="K17" i="3"/>
  <c r="I18" i="3" l="1"/>
  <c r="F18" i="3"/>
  <c r="G18" i="3" l="1"/>
  <c r="H18" i="3" s="1"/>
  <c r="J18" i="3" s="1"/>
  <c r="D19" i="3" s="1"/>
  <c r="K18" i="3"/>
  <c r="I19" i="3" l="1"/>
  <c r="F19" i="3"/>
  <c r="K19" i="3" l="1"/>
  <c r="G19" i="3"/>
  <c r="H19" i="3" s="1"/>
  <c r="J19" i="3" s="1"/>
  <c r="D20" i="3" s="1"/>
  <c r="I20" i="3" l="1"/>
  <c r="K20" i="3" s="1"/>
  <c r="F20" i="3"/>
  <c r="G20" i="3" l="1"/>
  <c r="H20" i="3" s="1"/>
  <c r="J20" i="3" s="1"/>
  <c r="D21" i="3" s="1"/>
  <c r="I21" i="3" l="1"/>
  <c r="K21" i="3" s="1"/>
  <c r="F21" i="3"/>
  <c r="G21" i="3" l="1"/>
  <c r="H21" i="3" s="1"/>
  <c r="J21" i="3" s="1"/>
  <c r="D22" i="3" s="1"/>
  <c r="I22" i="3" l="1"/>
  <c r="F22" i="3"/>
  <c r="K22" i="3" l="1"/>
  <c r="G22" i="3"/>
  <c r="H22" i="3" s="1"/>
  <c r="J22" i="3" s="1"/>
  <c r="D23" i="3" s="1"/>
  <c r="I23" i="3" l="1"/>
  <c r="F23" i="3"/>
  <c r="G23" i="3" l="1"/>
  <c r="H23" i="3" s="1"/>
  <c r="J23" i="3" s="1"/>
  <c r="K23" i="3"/>
  <c r="D24" i="3" l="1"/>
  <c r="I24" i="3" l="1"/>
  <c r="F24" i="3"/>
  <c r="G24" i="3" l="1"/>
  <c r="H24" i="3" s="1"/>
  <c r="J24" i="3" s="1"/>
  <c r="K24" i="3"/>
  <c r="D25" i="3" l="1"/>
  <c r="I25" i="3" l="1"/>
  <c r="F25" i="3"/>
  <c r="G25" i="3" l="1"/>
  <c r="H25" i="3" s="1"/>
  <c r="J25" i="3" s="1"/>
  <c r="K25" i="3"/>
  <c r="D26" i="3" l="1"/>
  <c r="I26" i="3" l="1"/>
  <c r="F26" i="3"/>
  <c r="G26" i="3" l="1"/>
  <c r="H26" i="3" s="1"/>
  <c r="J26" i="3" s="1"/>
  <c r="K26" i="3"/>
  <c r="D27" i="3" l="1"/>
  <c r="I27" i="3" l="1"/>
  <c r="K27" i="3" s="1"/>
  <c r="F27" i="3"/>
  <c r="G27" i="3" l="1"/>
  <c r="H27" i="3" s="1"/>
  <c r="J27" i="3" s="1"/>
  <c r="D28" i="3" l="1"/>
  <c r="I28" i="3" l="1"/>
  <c r="K28" i="3" s="1"/>
  <c r="F28" i="3"/>
  <c r="G28" i="3" l="1"/>
  <c r="H28" i="3" s="1"/>
  <c r="J28" i="3" s="1"/>
  <c r="D29" i="3" s="1"/>
  <c r="I29" i="3" l="1"/>
  <c r="F29" i="3"/>
  <c r="G29" i="3" l="1"/>
  <c r="H29" i="3" s="1"/>
  <c r="J29" i="3" s="1"/>
  <c r="K29" i="3"/>
  <c r="D30" i="3" l="1"/>
  <c r="I30" i="3" l="1"/>
  <c r="F30" i="3"/>
  <c r="G30" i="3" l="1"/>
  <c r="H30" i="3" s="1"/>
  <c r="J30" i="3" s="1"/>
  <c r="K30" i="3"/>
  <c r="D31" i="3" l="1"/>
  <c r="I31" i="3" l="1"/>
  <c r="F31" i="3"/>
  <c r="G31" i="3" l="1"/>
  <c r="H31" i="3" s="1"/>
  <c r="J31" i="3" s="1"/>
  <c r="K31" i="3"/>
  <c r="D32" i="3" l="1"/>
  <c r="I32" i="3" l="1"/>
  <c r="F32" i="3"/>
  <c r="G32" i="3" l="1"/>
  <c r="H32" i="3" s="1"/>
  <c r="J32" i="3" s="1"/>
  <c r="K32" i="3"/>
  <c r="D33" i="3" l="1"/>
  <c r="I33" i="3" l="1"/>
  <c r="F33" i="3"/>
  <c r="G33" i="3" l="1"/>
  <c r="H33" i="3" s="1"/>
  <c r="J33" i="3" s="1"/>
  <c r="K33" i="3"/>
  <c r="D34" i="3" l="1"/>
  <c r="I34" i="3" l="1"/>
  <c r="F34" i="3"/>
  <c r="G34" i="3" l="1"/>
  <c r="H34" i="3" s="1"/>
  <c r="J34" i="3" s="1"/>
  <c r="K34" i="3"/>
  <c r="D35" i="3" l="1"/>
  <c r="I35" i="3" l="1"/>
  <c r="K35" i="3" s="1"/>
  <c r="F35" i="3"/>
  <c r="G35" i="3" l="1"/>
  <c r="H35" i="3" s="1"/>
  <c r="J35" i="3" s="1"/>
  <c r="D36" i="3" s="1"/>
  <c r="I36" i="3" l="1"/>
  <c r="K36" i="3" s="1"/>
  <c r="F36" i="3"/>
  <c r="G36" i="3" l="1"/>
  <c r="H36" i="3" s="1"/>
  <c r="J36" i="3" s="1"/>
  <c r="D37" i="3" s="1"/>
  <c r="I37" i="3" l="1"/>
  <c r="K37" i="3" s="1"/>
  <c r="F37" i="3"/>
  <c r="G37" i="3" l="1"/>
  <c r="H37" i="3" s="1"/>
  <c r="J37" i="3" s="1"/>
  <c r="D38" i="3" s="1"/>
  <c r="I38" i="3" l="1"/>
  <c r="K38" i="3" s="1"/>
  <c r="F38" i="3"/>
  <c r="G38" i="3" l="1"/>
  <c r="H38" i="3" s="1"/>
  <c r="J38" i="3" s="1"/>
  <c r="D39" i="3" s="1"/>
  <c r="I39" i="3" l="1"/>
  <c r="K39" i="3" s="1"/>
  <c r="F39" i="3"/>
  <c r="G39" i="3" l="1"/>
  <c r="H39" i="3" s="1"/>
  <c r="J39" i="3" s="1"/>
  <c r="D40" i="3" s="1"/>
  <c r="I40" i="3" l="1"/>
  <c r="K40" i="3" s="1"/>
  <c r="F40" i="3"/>
  <c r="G40" i="3" l="1"/>
  <c r="H40" i="3" s="1"/>
  <c r="J40" i="3" s="1"/>
  <c r="D41" i="3" s="1"/>
  <c r="I41" i="3" l="1"/>
  <c r="K41" i="3" s="1"/>
  <c r="F41" i="3"/>
  <c r="G41" i="3" l="1"/>
  <c r="H41" i="3" s="1"/>
  <c r="J41" i="3" s="1"/>
  <c r="D42" i="3" s="1"/>
  <c r="F42" i="3" l="1"/>
  <c r="I42" i="3"/>
  <c r="K42" i="3" s="1"/>
  <c r="G42" i="3" l="1"/>
  <c r="H42" i="3" s="1"/>
  <c r="J42" i="3" s="1"/>
  <c r="D43" i="3" s="1"/>
  <c r="I43" i="3" l="1"/>
  <c r="K43" i="3" s="1"/>
  <c r="F43" i="3"/>
  <c r="G43" i="3" l="1"/>
  <c r="H43" i="3" s="1"/>
  <c r="J43" i="3" s="1"/>
  <c r="D44" i="3" s="1"/>
  <c r="I44" i="3" l="1"/>
  <c r="K44" i="3" s="1"/>
  <c r="F44" i="3"/>
  <c r="G44" i="3" l="1"/>
  <c r="H44" i="3" s="1"/>
  <c r="J44" i="3" s="1"/>
  <c r="D45" i="3" s="1"/>
  <c r="I45" i="3" l="1"/>
  <c r="K45" i="3" s="1"/>
  <c r="F45" i="3"/>
  <c r="G45" i="3" l="1"/>
  <c r="H45" i="3" s="1"/>
  <c r="J45" i="3" s="1"/>
  <c r="D46" i="3" s="1"/>
  <c r="I46" i="3" l="1"/>
  <c r="K46" i="3" s="1"/>
  <c r="F46" i="3"/>
  <c r="G46" i="3" l="1"/>
  <c r="H46" i="3" s="1"/>
  <c r="J46" i="3" s="1"/>
  <c r="D47" i="3" s="1"/>
  <c r="F47" i="3" l="1"/>
  <c r="I47" i="3"/>
  <c r="K47" i="3" s="1"/>
  <c r="G47" i="3" l="1"/>
  <c r="H47" i="3" s="1"/>
  <c r="J47" i="3" s="1"/>
  <c r="D48" i="3" s="1"/>
  <c r="F48" i="3" l="1"/>
  <c r="I48" i="3"/>
  <c r="K48" i="3" s="1"/>
  <c r="G48" i="3" l="1"/>
  <c r="H48" i="3" s="1"/>
  <c r="J48" i="3" s="1"/>
  <c r="D49" i="3" s="1"/>
  <c r="I49" i="3" l="1"/>
  <c r="K49" i="3" s="1"/>
  <c r="F49" i="3"/>
  <c r="G49" i="3" l="1"/>
  <c r="H49" i="3" s="1"/>
  <c r="J49" i="3" s="1"/>
  <c r="D50" i="3" s="1"/>
  <c r="I50" i="3" l="1"/>
  <c r="K50" i="3" s="1"/>
  <c r="F50" i="3"/>
  <c r="G50" i="3" l="1"/>
  <c r="H50" i="3" s="1"/>
  <c r="J50" i="3" s="1"/>
  <c r="D51" i="3" s="1"/>
  <c r="I51" i="3" l="1"/>
  <c r="K51" i="3" s="1"/>
  <c r="F51" i="3"/>
  <c r="G51" i="3" l="1"/>
  <c r="H51" i="3" s="1"/>
  <c r="J51" i="3" s="1"/>
  <c r="D52" i="3" s="1"/>
  <c r="F52" i="3" l="1"/>
  <c r="I52" i="3"/>
  <c r="K52" i="3" s="1"/>
  <c r="G52" i="3" l="1"/>
  <c r="H52" i="3" s="1"/>
  <c r="J52" i="3" s="1"/>
  <c r="D53" i="3" s="1"/>
  <c r="I53" i="3" l="1"/>
  <c r="K53" i="3" s="1"/>
  <c r="F53" i="3"/>
  <c r="G53" i="3" l="1"/>
  <c r="H53" i="3" s="1"/>
  <c r="J53" i="3" s="1"/>
  <c r="D54" i="3" s="1"/>
  <c r="I54" i="3" l="1"/>
  <c r="K54" i="3" s="1"/>
  <c r="F54" i="3"/>
  <c r="G54" i="3" l="1"/>
  <c r="H54" i="3" s="1"/>
  <c r="J54" i="3" s="1"/>
  <c r="D55" i="3" s="1"/>
  <c r="F55" i="3" l="1"/>
  <c r="I55" i="3"/>
  <c r="K55" i="3" s="1"/>
  <c r="G55" i="3" l="1"/>
  <c r="H55" i="3" s="1"/>
  <c r="J55" i="3" s="1"/>
  <c r="D56" i="3" s="1"/>
  <c r="F56" i="3" l="1"/>
  <c r="I56" i="3"/>
  <c r="K56" i="3" s="1"/>
  <c r="G56" i="3" l="1"/>
  <c r="H56" i="3" s="1"/>
  <c r="J56" i="3" s="1"/>
  <c r="D57" i="3" s="1"/>
  <c r="I57" i="3" l="1"/>
  <c r="F57" i="3"/>
  <c r="G57" i="3" l="1"/>
  <c r="H57" i="3" s="1"/>
  <c r="J57" i="3" s="1"/>
  <c r="K57" i="3"/>
  <c r="D58" i="3" l="1"/>
  <c r="I58" i="3" l="1"/>
  <c r="F58" i="3"/>
  <c r="G58" i="3" l="1"/>
  <c r="H58" i="3" s="1"/>
  <c r="J58" i="3" s="1"/>
  <c r="K58" i="3"/>
  <c r="D59" i="3" l="1"/>
  <c r="I59" i="3" l="1"/>
  <c r="F59" i="3"/>
  <c r="G59" i="3" l="1"/>
  <c r="H59" i="3" s="1"/>
  <c r="J59" i="3" s="1"/>
  <c r="K59" i="3"/>
  <c r="D60" i="3" l="1"/>
  <c r="I60" i="3" l="1"/>
  <c r="F60" i="3"/>
  <c r="G60" i="3" l="1"/>
  <c r="H60" i="3" s="1"/>
  <c r="J60" i="3" s="1"/>
  <c r="K60" i="3"/>
  <c r="D61" i="3" l="1"/>
  <c r="I61" i="3" l="1"/>
  <c r="F61" i="3"/>
  <c r="G61" i="3" l="1"/>
  <c r="H61" i="3" s="1"/>
  <c r="J61" i="3" s="1"/>
  <c r="K61" i="3"/>
  <c r="D62" i="3" l="1"/>
  <c r="I62" i="3" l="1"/>
  <c r="F62" i="3"/>
  <c r="G62" i="3" l="1"/>
  <c r="H62" i="3" s="1"/>
  <c r="J62" i="3" s="1"/>
  <c r="K62" i="3"/>
  <c r="D63" i="3" l="1"/>
  <c r="I63" i="3" l="1"/>
  <c r="K63" i="3" s="1"/>
  <c r="F63" i="3"/>
  <c r="G63" i="3" l="1"/>
  <c r="H63" i="3" s="1"/>
  <c r="J63" i="3" s="1"/>
  <c r="D64" i="3" s="1"/>
  <c r="I64" i="3" l="1"/>
  <c r="K64" i="3" s="1"/>
  <c r="F64" i="3"/>
  <c r="G64" i="3" l="1"/>
  <c r="H64" i="3" s="1"/>
  <c r="J64" i="3" s="1"/>
  <c r="D65" i="3" s="1"/>
  <c r="F65" i="3" l="1"/>
  <c r="I65" i="3"/>
  <c r="K65" i="3" s="1"/>
  <c r="G65" i="3" l="1"/>
  <c r="H65" i="3" s="1"/>
  <c r="J65" i="3" s="1"/>
  <c r="D66" i="3" s="1"/>
  <c r="I66" i="3" l="1"/>
  <c r="K66" i="3" s="1"/>
  <c r="F66" i="3"/>
  <c r="G66" i="3" l="1"/>
  <c r="H66" i="3" s="1"/>
  <c r="J66" i="3" s="1"/>
  <c r="D67" i="3" s="1"/>
  <c r="I67" i="3" l="1"/>
  <c r="K67" i="3" s="1"/>
  <c r="F67" i="3"/>
  <c r="G67" i="3" l="1"/>
  <c r="H67" i="3" s="1"/>
  <c r="J67" i="3" s="1"/>
  <c r="D68" i="3" s="1"/>
  <c r="I68" i="3" l="1"/>
  <c r="K68" i="3" s="1"/>
  <c r="F68" i="3"/>
  <c r="G68" i="3" l="1"/>
  <c r="H68" i="3" s="1"/>
  <c r="J68" i="3" s="1"/>
  <c r="D69" i="3" s="1"/>
  <c r="I69" i="3" l="1"/>
  <c r="F69" i="3"/>
  <c r="G69" i="3" l="1"/>
  <c r="H69" i="3" s="1"/>
  <c r="J69" i="3" s="1"/>
  <c r="K69" i="3"/>
  <c r="D70" i="3" l="1"/>
  <c r="I70" i="3" l="1"/>
  <c r="F70" i="3"/>
  <c r="G70" i="3" l="1"/>
  <c r="H70" i="3" s="1"/>
  <c r="J70" i="3" s="1"/>
  <c r="K70" i="3"/>
  <c r="D71" i="3" l="1"/>
  <c r="F71" i="3" l="1"/>
  <c r="I71" i="3"/>
  <c r="K71" i="3" l="1"/>
  <c r="G71" i="3"/>
  <c r="H71" i="3" s="1"/>
  <c r="J71" i="3" s="1"/>
  <c r="D72" i="3" l="1"/>
  <c r="F72" i="3" l="1"/>
  <c r="I72" i="3"/>
  <c r="K72" i="3" l="1"/>
  <c r="G72" i="3"/>
  <c r="H72" i="3" s="1"/>
  <c r="J72" i="3" s="1"/>
  <c r="D73" i="3" l="1"/>
  <c r="I73" i="3" l="1"/>
  <c r="F73" i="3"/>
  <c r="G73" i="3" l="1"/>
  <c r="H73" i="3" s="1"/>
  <c r="J73" i="3" s="1"/>
  <c r="K73" i="3"/>
  <c r="D74" i="3" l="1"/>
  <c r="I74" i="3" l="1"/>
  <c r="F74" i="3"/>
  <c r="G74" i="3" l="1"/>
  <c r="H74" i="3" s="1"/>
  <c r="J74" i="3" s="1"/>
  <c r="K74" i="3"/>
  <c r="D75" i="3" l="1"/>
  <c r="I75" i="3" l="1"/>
  <c r="K75" i="3" s="1"/>
  <c r="F75" i="3"/>
  <c r="G75" i="3" l="1"/>
  <c r="H75" i="3" s="1"/>
  <c r="J75" i="3" s="1"/>
  <c r="D76" i="3" s="1"/>
  <c r="F76" i="3" l="1"/>
  <c r="I76" i="3"/>
  <c r="K76" i="3" s="1"/>
  <c r="G76" i="3" l="1"/>
  <c r="H76" i="3" s="1"/>
  <c r="J76" i="3" s="1"/>
  <c r="D77" i="3" s="1"/>
  <c r="I77" i="3" l="1"/>
  <c r="K77" i="3" s="1"/>
  <c r="F77" i="3"/>
  <c r="G77" i="3" l="1"/>
  <c r="H77" i="3" s="1"/>
  <c r="J77" i="3" s="1"/>
  <c r="D78" i="3" s="1"/>
  <c r="I78" i="3" l="1"/>
  <c r="K78" i="3" s="1"/>
  <c r="F78" i="3"/>
  <c r="G78" i="3" l="1"/>
  <c r="H78" i="3" s="1"/>
  <c r="J78" i="3" s="1"/>
  <c r="D79" i="3" s="1"/>
  <c r="I79" i="3" l="1"/>
  <c r="K79" i="3" s="1"/>
  <c r="F79" i="3"/>
  <c r="G79" i="3" l="1"/>
  <c r="H79" i="3" s="1"/>
  <c r="J79" i="3" s="1"/>
  <c r="D80" i="3" s="1"/>
  <c r="F80" i="3" l="1"/>
  <c r="I80" i="3"/>
  <c r="K80" i="3" s="1"/>
  <c r="G80" i="3" l="1"/>
  <c r="H80" i="3" s="1"/>
  <c r="J80" i="3" s="1"/>
  <c r="D81" i="3" s="1"/>
  <c r="I81" i="3" l="1"/>
  <c r="K81" i="3" s="1"/>
  <c r="F81" i="3"/>
  <c r="G81" i="3" l="1"/>
  <c r="H81" i="3" s="1"/>
  <c r="J81" i="3" s="1"/>
  <c r="D82" i="3" s="1"/>
  <c r="I82" i="3" l="1"/>
  <c r="K82" i="3" s="1"/>
  <c r="F82" i="3"/>
  <c r="G82" i="3" l="1"/>
  <c r="H82" i="3" s="1"/>
  <c r="J82" i="3" s="1"/>
  <c r="D83" i="3" s="1"/>
  <c r="I83" i="3" l="1"/>
  <c r="K83" i="3" s="1"/>
  <c r="F83" i="3"/>
  <c r="G83" i="3" l="1"/>
  <c r="H83" i="3" s="1"/>
  <c r="J83" i="3" s="1"/>
  <c r="D84" i="3" s="1"/>
  <c r="I84" i="3" l="1"/>
  <c r="K84" i="3" s="1"/>
  <c r="F84" i="3"/>
  <c r="G84" i="3" l="1"/>
  <c r="H84" i="3" s="1"/>
  <c r="J84" i="3" s="1"/>
  <c r="D85" i="3" s="1"/>
  <c r="I85" i="3" l="1"/>
  <c r="K85" i="3" s="1"/>
  <c r="F85" i="3"/>
  <c r="G85" i="3" l="1"/>
  <c r="H85" i="3" s="1"/>
  <c r="J85" i="3" s="1"/>
  <c r="D86" i="3" s="1"/>
  <c r="I86" i="3" l="1"/>
  <c r="K86" i="3" s="1"/>
  <c r="F86" i="3"/>
  <c r="G86" i="3" l="1"/>
  <c r="H86" i="3" s="1"/>
  <c r="J86" i="3" s="1"/>
  <c r="D87" i="3" s="1"/>
  <c r="F87" i="3" l="1"/>
  <c r="I87" i="3"/>
  <c r="K87" i="3" s="1"/>
  <c r="G87" i="3" l="1"/>
  <c r="H87" i="3" s="1"/>
  <c r="J87" i="3" s="1"/>
  <c r="D88" i="3" s="1"/>
  <c r="I88" i="3" l="1"/>
  <c r="K88" i="3" s="1"/>
  <c r="F88" i="3"/>
  <c r="G88" i="3" l="1"/>
  <c r="H88" i="3" s="1"/>
  <c r="J88" i="3" s="1"/>
  <c r="D89" i="3" s="1"/>
  <c r="I89" i="3" l="1"/>
  <c r="K89" i="3" s="1"/>
  <c r="F89" i="3"/>
  <c r="G89" i="3" l="1"/>
  <c r="H89" i="3" s="1"/>
  <c r="J89" i="3" s="1"/>
  <c r="D90" i="3" s="1"/>
  <c r="I90" i="3" l="1"/>
  <c r="K90" i="3" s="1"/>
  <c r="F90" i="3"/>
  <c r="G90" i="3" l="1"/>
  <c r="H90" i="3" s="1"/>
  <c r="J90" i="3" s="1"/>
  <c r="D91" i="3" s="1"/>
  <c r="I91" i="3" l="1"/>
  <c r="K91" i="3" s="1"/>
  <c r="F91" i="3"/>
  <c r="G91" i="3" l="1"/>
  <c r="H91" i="3" s="1"/>
  <c r="J91" i="3" s="1"/>
  <c r="D92" i="3" s="1"/>
  <c r="F92" i="3" l="1"/>
  <c r="I92" i="3"/>
  <c r="K92" i="3" s="1"/>
  <c r="G92" i="3" l="1"/>
  <c r="H92" i="3" s="1"/>
  <c r="J92" i="3" s="1"/>
  <c r="D93" i="3" s="1"/>
  <c r="F93" i="3" l="1"/>
  <c r="I93" i="3"/>
  <c r="K93" i="3" s="1"/>
  <c r="G93" i="3" l="1"/>
  <c r="H93" i="3" s="1"/>
  <c r="J93" i="3" s="1"/>
  <c r="D94" i="3" s="1"/>
  <c r="F94" i="3" l="1"/>
  <c r="I94" i="3"/>
  <c r="K94" i="3" s="1"/>
  <c r="G94" i="3" l="1"/>
  <c r="H94" i="3" s="1"/>
  <c r="J94" i="3" s="1"/>
  <c r="D95" i="3" s="1"/>
  <c r="I95" i="3" l="1"/>
  <c r="K95" i="3" s="1"/>
  <c r="F95" i="3"/>
  <c r="G95" i="3" l="1"/>
  <c r="H95" i="3" s="1"/>
  <c r="J95" i="3" s="1"/>
  <c r="D96" i="3" s="1"/>
  <c r="F96" i="3" l="1"/>
  <c r="I96" i="3"/>
  <c r="K96" i="3" s="1"/>
  <c r="G96" i="3" l="1"/>
  <c r="H96" i="3" s="1"/>
  <c r="J96" i="3" s="1"/>
  <c r="D97" i="3" s="1"/>
  <c r="F97" i="3" l="1"/>
  <c r="I97" i="3"/>
  <c r="K97" i="3" s="1"/>
  <c r="G97" i="3" l="1"/>
  <c r="H97" i="3" s="1"/>
  <c r="J97" i="3" s="1"/>
  <c r="D98" i="3" s="1"/>
  <c r="F98" i="3" l="1"/>
  <c r="I98" i="3"/>
  <c r="K98" i="3" s="1"/>
  <c r="G98" i="3" l="1"/>
  <c r="H98" i="3" s="1"/>
  <c r="J98" i="3" s="1"/>
  <c r="D99" i="3" s="1"/>
  <c r="F99" i="3" l="1"/>
  <c r="I99" i="3"/>
  <c r="K99" i="3" s="1"/>
  <c r="G99" i="3" l="1"/>
  <c r="H99" i="3" s="1"/>
  <c r="J99" i="3" s="1"/>
  <c r="D100" i="3" s="1"/>
  <c r="I100" i="3" l="1"/>
  <c r="K100" i="3" s="1"/>
  <c r="F100" i="3"/>
  <c r="G100" i="3" l="1"/>
  <c r="H100" i="3" s="1"/>
  <c r="J100" i="3" s="1"/>
  <c r="D101" i="3" s="1"/>
  <c r="I101" i="3" l="1"/>
  <c r="K101" i="3" s="1"/>
  <c r="F101" i="3"/>
  <c r="G101" i="3" l="1"/>
  <c r="H101" i="3" s="1"/>
  <c r="J101" i="3" s="1"/>
  <c r="D102" i="3" s="1"/>
  <c r="I102" i="3" l="1"/>
  <c r="K102" i="3" s="1"/>
  <c r="F102" i="3"/>
  <c r="G102" i="3" l="1"/>
  <c r="H102" i="3" s="1"/>
  <c r="J102" i="3" s="1"/>
  <c r="D103" i="3" s="1"/>
  <c r="F103" i="3" l="1"/>
  <c r="I103" i="3"/>
  <c r="K103" i="3" s="1"/>
  <c r="G103" i="3" l="1"/>
  <c r="H103" i="3" s="1"/>
  <c r="J103" i="3" s="1"/>
  <c r="D104" i="3" s="1"/>
  <c r="I104" i="3" l="1"/>
  <c r="K104" i="3" s="1"/>
  <c r="F104" i="3"/>
  <c r="G104" i="3" l="1"/>
  <c r="H104" i="3" s="1"/>
  <c r="J104" i="3" s="1"/>
  <c r="D105" i="3" s="1"/>
  <c r="I105" i="3" l="1"/>
  <c r="K105" i="3" s="1"/>
  <c r="F105" i="3"/>
  <c r="G105" i="3" l="1"/>
  <c r="H105" i="3" s="1"/>
  <c r="J105" i="3" s="1"/>
  <c r="D106" i="3" s="1"/>
  <c r="F106" i="3" l="1"/>
  <c r="I106" i="3"/>
  <c r="K106" i="3" s="1"/>
  <c r="G106" i="3" l="1"/>
  <c r="H106" i="3" s="1"/>
  <c r="J106" i="3" s="1"/>
  <c r="D107" i="3" s="1"/>
  <c r="I107" i="3" l="1"/>
  <c r="K107" i="3" s="1"/>
  <c r="F107" i="3"/>
  <c r="G107" i="3" l="1"/>
  <c r="H107" i="3" s="1"/>
  <c r="J107" i="3" s="1"/>
  <c r="D108" i="3" s="1"/>
  <c r="F108" i="3" l="1"/>
  <c r="I108" i="3"/>
  <c r="K108" i="3" s="1"/>
  <c r="G108" i="3" l="1"/>
  <c r="H108" i="3" s="1"/>
  <c r="J108" i="3" s="1"/>
  <c r="D109" i="3" s="1"/>
  <c r="I109" i="3" l="1"/>
  <c r="K109" i="3" s="1"/>
  <c r="F109" i="3"/>
  <c r="G109" i="3" l="1"/>
  <c r="H109" i="3" s="1"/>
  <c r="J109" i="3" s="1"/>
  <c r="D110" i="3" s="1"/>
  <c r="F110" i="3" l="1"/>
  <c r="I110" i="3"/>
  <c r="K110" i="3" s="1"/>
  <c r="G110" i="3" l="1"/>
  <c r="H110" i="3" s="1"/>
  <c r="J110" i="3" s="1"/>
  <c r="D111" i="3" s="1"/>
  <c r="I111" i="3" l="1"/>
  <c r="K111" i="3" s="1"/>
  <c r="F111" i="3"/>
  <c r="G111" i="3" l="1"/>
  <c r="H111" i="3" s="1"/>
  <c r="J111" i="3" s="1"/>
  <c r="D112" i="3" s="1"/>
  <c r="F112" i="3" l="1"/>
  <c r="I112" i="3"/>
  <c r="K112" i="3" s="1"/>
  <c r="G112" i="3" l="1"/>
  <c r="H112" i="3" s="1"/>
  <c r="J112" i="3" s="1"/>
  <c r="D113" i="3" s="1"/>
  <c r="I113" i="3" l="1"/>
  <c r="K113" i="3" s="1"/>
  <c r="F113" i="3"/>
  <c r="G113" i="3" l="1"/>
  <c r="H113" i="3" s="1"/>
  <c r="J113" i="3" s="1"/>
  <c r="D114" i="3" s="1"/>
  <c r="I114" i="3" l="1"/>
  <c r="K114" i="3" s="1"/>
  <c r="F114" i="3"/>
  <c r="G114" i="3" l="1"/>
  <c r="H114" i="3" s="1"/>
  <c r="J114" i="3" s="1"/>
  <c r="D115" i="3" s="1"/>
  <c r="I115" i="3" l="1"/>
  <c r="K115" i="3" s="1"/>
  <c r="F115" i="3"/>
  <c r="G115" i="3" l="1"/>
  <c r="H115" i="3" s="1"/>
  <c r="J115" i="3" s="1"/>
  <c r="D116" i="3" s="1"/>
  <c r="I116" i="3" l="1"/>
  <c r="K116" i="3" s="1"/>
  <c r="F116" i="3"/>
  <c r="G116" i="3" l="1"/>
  <c r="H116" i="3" s="1"/>
  <c r="J116" i="3" s="1"/>
  <c r="D117" i="3" s="1"/>
  <c r="I117" i="3" l="1"/>
  <c r="K117" i="3" s="1"/>
  <c r="F117" i="3"/>
  <c r="G117" i="3" l="1"/>
  <c r="H117" i="3" s="1"/>
  <c r="J117" i="3" s="1"/>
  <c r="D118" i="3" s="1"/>
  <c r="I118" i="3" l="1"/>
  <c r="K118" i="3" s="1"/>
  <c r="F118" i="3"/>
  <c r="G118" i="3" l="1"/>
  <c r="H118" i="3" s="1"/>
  <c r="J118" i="3" s="1"/>
  <c r="D119" i="3" s="1"/>
  <c r="F119" i="3" l="1"/>
  <c r="I119" i="3"/>
  <c r="K119" i="3" s="1"/>
  <c r="G119" i="3" l="1"/>
  <c r="H119" i="3" s="1"/>
  <c r="J119" i="3" s="1"/>
  <c r="D120" i="3" s="1"/>
  <c r="I120" i="3" l="1"/>
  <c r="K120" i="3" s="1"/>
  <c r="F120" i="3"/>
  <c r="G120" i="3" l="1"/>
  <c r="H120" i="3" s="1"/>
  <c r="J120" i="3" s="1"/>
  <c r="D121" i="3" s="1"/>
  <c r="I121" i="3" l="1"/>
  <c r="K121" i="3" s="1"/>
  <c r="F121" i="3"/>
  <c r="G121" i="3" l="1"/>
  <c r="H121" i="3" s="1"/>
  <c r="J121" i="3" s="1"/>
  <c r="D122" i="3" s="1"/>
  <c r="I122" i="3" l="1"/>
  <c r="K122" i="3" s="1"/>
  <c r="F122" i="3"/>
  <c r="G122" i="3" l="1"/>
  <c r="H122" i="3" s="1"/>
  <c r="J122" i="3" s="1"/>
  <c r="D123" i="3" s="1"/>
  <c r="I123" i="3" l="1"/>
  <c r="K123" i="3" s="1"/>
  <c r="F123" i="3"/>
  <c r="G123" i="3" l="1"/>
  <c r="H123" i="3" s="1"/>
  <c r="J123" i="3" s="1"/>
  <c r="D124" i="3" s="1"/>
  <c r="I124" i="3" l="1"/>
  <c r="K124" i="3" s="1"/>
  <c r="F124" i="3"/>
  <c r="G124" i="3" l="1"/>
  <c r="H124" i="3" s="1"/>
  <c r="J124" i="3" s="1"/>
  <c r="D125" i="3" s="1"/>
  <c r="I125" i="3" l="1"/>
  <c r="K125" i="3" s="1"/>
  <c r="F125" i="3"/>
  <c r="G125" i="3" l="1"/>
  <c r="H125" i="3" s="1"/>
  <c r="J125" i="3" s="1"/>
  <c r="D126" i="3" s="1"/>
  <c r="F126" i="3" l="1"/>
  <c r="I126" i="3"/>
  <c r="K126" i="3" s="1"/>
  <c r="G126" i="3" l="1"/>
  <c r="H126" i="3" s="1"/>
  <c r="J126" i="3" s="1"/>
  <c r="D127" i="3" s="1"/>
  <c r="I127" i="3" l="1"/>
  <c r="K127" i="3" s="1"/>
  <c r="F127" i="3"/>
  <c r="G127" i="3" l="1"/>
  <c r="H127" i="3" s="1"/>
  <c r="J127" i="3" s="1"/>
  <c r="D128" i="3" s="1"/>
  <c r="I128" i="3" l="1"/>
  <c r="K128" i="3" s="1"/>
  <c r="F128" i="3"/>
  <c r="G128" i="3" l="1"/>
  <c r="H128" i="3" s="1"/>
  <c r="J128" i="3" s="1"/>
  <c r="D129" i="3" s="1"/>
  <c r="F129" i="3" l="1"/>
  <c r="I129" i="3"/>
  <c r="K129" i="3" s="1"/>
  <c r="G129" i="3" l="1"/>
  <c r="H129" i="3" s="1"/>
  <c r="J129" i="3" s="1"/>
  <c r="D130" i="3" s="1"/>
  <c r="I130" i="3" l="1"/>
  <c r="K130" i="3" s="1"/>
  <c r="F130" i="3"/>
  <c r="G130" i="3" l="1"/>
  <c r="H130" i="3" s="1"/>
  <c r="J130" i="3" s="1"/>
  <c r="D131" i="3" s="1"/>
  <c r="F131" i="3" l="1"/>
  <c r="I131" i="3"/>
  <c r="K131" i="3" s="1"/>
  <c r="G131" i="3" l="1"/>
  <c r="H131" i="3" s="1"/>
  <c r="J131" i="3" s="1"/>
  <c r="D132" i="3" s="1"/>
  <c r="I132" i="3" l="1"/>
  <c r="K132" i="3" s="1"/>
  <c r="F132" i="3"/>
  <c r="G132" i="3" l="1"/>
  <c r="H132" i="3" s="1"/>
  <c r="J132" i="3" s="1"/>
  <c r="D133" i="3" s="1"/>
  <c r="I133" i="3" l="1"/>
  <c r="K133" i="3" s="1"/>
  <c r="F133" i="3"/>
  <c r="G133" i="3" l="1"/>
  <c r="H133" i="3" s="1"/>
  <c r="J133" i="3" s="1"/>
  <c r="D134" i="3" s="1"/>
  <c r="I134" i="3" l="1"/>
  <c r="K134" i="3" s="1"/>
  <c r="F134" i="3"/>
  <c r="G134" i="3" l="1"/>
  <c r="H134" i="3" s="1"/>
  <c r="J134" i="3" s="1"/>
  <c r="D135" i="3" s="1"/>
  <c r="F135" i="3" l="1"/>
  <c r="I135" i="3"/>
  <c r="K135" i="3" s="1"/>
  <c r="G135" i="3" l="1"/>
  <c r="H135" i="3" s="1"/>
  <c r="J135" i="3" s="1"/>
  <c r="D136" i="3" s="1"/>
  <c r="I136" i="3" l="1"/>
  <c r="K136" i="3" s="1"/>
  <c r="F136" i="3"/>
  <c r="G136" i="3" l="1"/>
  <c r="H136" i="3" s="1"/>
  <c r="J136" i="3" s="1"/>
  <c r="D137" i="3" s="1"/>
  <c r="I137" i="3" l="1"/>
  <c r="K137" i="3" s="1"/>
  <c r="F137" i="3"/>
  <c r="G137" i="3" l="1"/>
  <c r="H137" i="3" s="1"/>
  <c r="J137" i="3" s="1"/>
  <c r="D138" i="3" s="1"/>
  <c r="F138" i="3" l="1"/>
  <c r="I138" i="3"/>
  <c r="K138" i="3" s="1"/>
  <c r="G138" i="3" l="1"/>
  <c r="H138" i="3" s="1"/>
  <c r="J138" i="3" s="1"/>
  <c r="D139" i="3" s="1"/>
  <c r="I139" i="3" l="1"/>
  <c r="K139" i="3" s="1"/>
  <c r="F139" i="3"/>
  <c r="G139" i="3" l="1"/>
  <c r="H139" i="3" s="1"/>
  <c r="J139" i="3" s="1"/>
  <c r="D140" i="3" s="1"/>
  <c r="I140" i="3" l="1"/>
  <c r="K140" i="3" s="1"/>
  <c r="F140" i="3"/>
  <c r="G140" i="3" l="1"/>
  <c r="H140" i="3" s="1"/>
  <c r="J140" i="3" s="1"/>
  <c r="D141" i="3" s="1"/>
  <c r="I141" i="3" l="1"/>
  <c r="K141" i="3" s="1"/>
  <c r="F141" i="3"/>
  <c r="G141" i="3" l="1"/>
  <c r="H141" i="3" s="1"/>
  <c r="J141" i="3" s="1"/>
  <c r="D142" i="3" s="1"/>
  <c r="I142" i="3" l="1"/>
  <c r="K142" i="3" s="1"/>
  <c r="F142" i="3"/>
  <c r="G142" i="3" l="1"/>
  <c r="H142" i="3" s="1"/>
  <c r="J142" i="3" s="1"/>
  <c r="D143" i="3" s="1"/>
  <c r="I143" i="3" l="1"/>
  <c r="K143" i="3" s="1"/>
  <c r="F143" i="3"/>
  <c r="G143" i="3" l="1"/>
  <c r="H143" i="3" s="1"/>
  <c r="J143" i="3" s="1"/>
  <c r="D144" i="3" s="1"/>
  <c r="F144" i="3" l="1"/>
  <c r="I144" i="3"/>
  <c r="K144" i="3" s="1"/>
  <c r="G144" i="3" l="1"/>
  <c r="H144" i="3" s="1"/>
  <c r="J144" i="3" s="1"/>
  <c r="D145" i="3" s="1"/>
  <c r="I145" i="3" l="1"/>
  <c r="K145" i="3" s="1"/>
  <c r="F145" i="3"/>
  <c r="G145" i="3" l="1"/>
  <c r="H145" i="3" s="1"/>
  <c r="J145" i="3" s="1"/>
  <c r="D146" i="3" s="1"/>
  <c r="I146" i="3" l="1"/>
  <c r="K146" i="3" s="1"/>
  <c r="F146" i="3"/>
  <c r="G146" i="3" l="1"/>
  <c r="H146" i="3" s="1"/>
  <c r="J146" i="3" s="1"/>
  <c r="D147" i="3" s="1"/>
  <c r="I147" i="3" l="1"/>
  <c r="K147" i="3" s="1"/>
  <c r="F147" i="3"/>
  <c r="G147" i="3" l="1"/>
  <c r="H147" i="3" s="1"/>
  <c r="J147" i="3" s="1"/>
  <c r="D148" i="3" s="1"/>
  <c r="I148" i="3" l="1"/>
  <c r="K148" i="3" s="1"/>
  <c r="F148" i="3"/>
  <c r="G148" i="3" l="1"/>
  <c r="H148" i="3" s="1"/>
  <c r="J148" i="3" s="1"/>
  <c r="D149" i="3" s="1"/>
  <c r="I149" i="3" l="1"/>
  <c r="K149" i="3" s="1"/>
  <c r="F149" i="3"/>
  <c r="G149" i="3" l="1"/>
  <c r="H149" i="3" s="1"/>
  <c r="J149" i="3" s="1"/>
  <c r="D150" i="3" s="1"/>
  <c r="I150" i="3" l="1"/>
  <c r="K150" i="3" s="1"/>
  <c r="F150" i="3"/>
  <c r="G150" i="3" l="1"/>
  <c r="H150" i="3" s="1"/>
  <c r="J150" i="3" s="1"/>
  <c r="D151" i="3" s="1"/>
  <c r="F151" i="3" l="1"/>
  <c r="I151" i="3"/>
  <c r="K151" i="3" s="1"/>
  <c r="G151" i="3" l="1"/>
  <c r="H151" i="3" s="1"/>
  <c r="J151" i="3" s="1"/>
  <c r="D152" i="3" s="1"/>
  <c r="I152" i="3" l="1"/>
  <c r="K152" i="3" s="1"/>
  <c r="F152" i="3"/>
  <c r="G152" i="3" l="1"/>
  <c r="H152" i="3" s="1"/>
  <c r="J152" i="3" s="1"/>
  <c r="D153" i="3" s="1"/>
  <c r="I153" i="3" l="1"/>
  <c r="K153" i="3" s="1"/>
  <c r="F153" i="3"/>
  <c r="G153" i="3" l="1"/>
  <c r="H153" i="3" s="1"/>
  <c r="J153" i="3" s="1"/>
  <c r="D154" i="3" s="1"/>
  <c r="I154" i="3" l="1"/>
  <c r="K154" i="3" s="1"/>
  <c r="F154" i="3"/>
  <c r="G154" i="3" l="1"/>
  <c r="H154" i="3" s="1"/>
  <c r="J154" i="3" s="1"/>
  <c r="D155" i="3" s="1"/>
  <c r="I155" i="3" l="1"/>
  <c r="K155" i="3" s="1"/>
  <c r="F155" i="3"/>
  <c r="G155" i="3" l="1"/>
  <c r="H155" i="3" s="1"/>
  <c r="J155" i="3" s="1"/>
  <c r="D156" i="3" s="1"/>
  <c r="I156" i="3" l="1"/>
  <c r="K156" i="3" s="1"/>
  <c r="F156" i="3"/>
  <c r="G156" i="3" l="1"/>
  <c r="H156" i="3" s="1"/>
  <c r="J156" i="3" s="1"/>
  <c r="D157" i="3" s="1"/>
  <c r="I157" i="3" l="1"/>
  <c r="K157" i="3" s="1"/>
  <c r="F157" i="3"/>
  <c r="G157" i="3" l="1"/>
  <c r="H157" i="3" s="1"/>
  <c r="J157" i="3" s="1"/>
  <c r="D158" i="3" s="1"/>
  <c r="I158" i="3" l="1"/>
  <c r="K158" i="3" s="1"/>
  <c r="F158" i="3"/>
  <c r="G158" i="3" l="1"/>
  <c r="H158" i="3" s="1"/>
  <c r="J158" i="3" s="1"/>
  <c r="D159" i="3" s="1"/>
  <c r="I159" i="3" l="1"/>
  <c r="K159" i="3" s="1"/>
  <c r="F159" i="3"/>
  <c r="G159" i="3" l="1"/>
  <c r="H159" i="3" s="1"/>
  <c r="J159" i="3" s="1"/>
  <c r="D160" i="3" s="1"/>
  <c r="I160" i="3" l="1"/>
  <c r="K160" i="3" s="1"/>
  <c r="F160" i="3"/>
  <c r="G160" i="3" l="1"/>
  <c r="H160" i="3" s="1"/>
  <c r="J160" i="3" s="1"/>
  <c r="D161" i="3" s="1"/>
  <c r="F161" i="3" l="1"/>
  <c r="I161" i="3"/>
  <c r="K161" i="3" s="1"/>
  <c r="G161" i="3" l="1"/>
  <c r="H161" i="3" s="1"/>
  <c r="J161" i="3" s="1"/>
  <c r="D162" i="3" s="1"/>
  <c r="I162" i="3" l="1"/>
  <c r="K162" i="3" s="1"/>
  <c r="F162" i="3"/>
  <c r="G162" i="3" l="1"/>
  <c r="H162" i="3" s="1"/>
  <c r="J162" i="3" s="1"/>
  <c r="D163" i="3" s="1"/>
  <c r="I163" i="3" l="1"/>
  <c r="K163" i="3" s="1"/>
  <c r="F163" i="3"/>
  <c r="G163" i="3" l="1"/>
  <c r="H163" i="3" s="1"/>
  <c r="J163" i="3" s="1"/>
  <c r="D164" i="3" s="1"/>
  <c r="I164" i="3" l="1"/>
  <c r="K164" i="3" s="1"/>
  <c r="F164" i="3"/>
  <c r="G164" i="3" l="1"/>
  <c r="H164" i="3" s="1"/>
  <c r="J164" i="3" s="1"/>
  <c r="D165" i="3" s="1"/>
  <c r="I165" i="3" l="1"/>
  <c r="K165" i="3" s="1"/>
  <c r="F165" i="3"/>
  <c r="G165" i="3" l="1"/>
  <c r="H165" i="3" s="1"/>
  <c r="J165" i="3" s="1"/>
  <c r="D166" i="3" s="1"/>
  <c r="I166" i="3" l="1"/>
  <c r="K166" i="3" s="1"/>
  <c r="F166" i="3"/>
  <c r="G166" i="3" l="1"/>
  <c r="H166" i="3" s="1"/>
  <c r="J166" i="3" s="1"/>
  <c r="D167" i="3" s="1"/>
  <c r="I167" i="3" l="1"/>
  <c r="K167" i="3" s="1"/>
  <c r="F167" i="3"/>
  <c r="G167" i="3" l="1"/>
  <c r="H167" i="3" s="1"/>
  <c r="J167" i="3" s="1"/>
  <c r="D168" i="3" s="1"/>
  <c r="I168" i="3" l="1"/>
  <c r="K168" i="3" s="1"/>
  <c r="F168" i="3"/>
  <c r="G168" i="3" l="1"/>
  <c r="H168" i="3" s="1"/>
  <c r="J168" i="3" s="1"/>
  <c r="D169" i="3" s="1"/>
  <c r="I169" i="3" l="1"/>
  <c r="K169" i="3" s="1"/>
  <c r="F169" i="3"/>
  <c r="G169" i="3" l="1"/>
  <c r="H169" i="3" s="1"/>
  <c r="J169" i="3" s="1"/>
  <c r="D170" i="3" s="1"/>
  <c r="I170" i="3" l="1"/>
  <c r="K170" i="3" s="1"/>
  <c r="F170" i="3"/>
  <c r="G170" i="3" l="1"/>
  <c r="H170" i="3" s="1"/>
  <c r="J170" i="3" s="1"/>
  <c r="D171" i="3" s="1"/>
  <c r="F171" i="3" l="1"/>
  <c r="I171" i="3"/>
  <c r="K171" i="3" s="1"/>
  <c r="G171" i="3" l="1"/>
  <c r="H171" i="3" s="1"/>
  <c r="J171" i="3" s="1"/>
  <c r="D172" i="3" s="1"/>
  <c r="I172" i="3" l="1"/>
  <c r="K172" i="3" s="1"/>
  <c r="F172" i="3"/>
  <c r="G172" i="3" l="1"/>
  <c r="H172" i="3" s="1"/>
  <c r="J172" i="3" s="1"/>
  <c r="D173" i="3" s="1"/>
  <c r="I173" i="3" l="1"/>
  <c r="K173" i="3" s="1"/>
  <c r="F173" i="3"/>
  <c r="G173" i="3" l="1"/>
  <c r="H173" i="3" s="1"/>
  <c r="J173" i="3" s="1"/>
  <c r="D174" i="3" s="1"/>
  <c r="F174" i="3" l="1"/>
  <c r="I174" i="3"/>
  <c r="K174" i="3" s="1"/>
  <c r="G174" i="3" l="1"/>
  <c r="H174" i="3" s="1"/>
  <c r="J174" i="3" s="1"/>
  <c r="D175" i="3" s="1"/>
  <c r="I175" i="3" l="1"/>
  <c r="K175" i="3" s="1"/>
  <c r="F175" i="3"/>
  <c r="G175" i="3" l="1"/>
  <c r="H175" i="3" s="1"/>
  <c r="J175" i="3" s="1"/>
  <c r="D176" i="3" s="1"/>
  <c r="I176" i="3" l="1"/>
  <c r="K176" i="3" s="1"/>
  <c r="F176" i="3"/>
  <c r="G176" i="3" l="1"/>
  <c r="H176" i="3" s="1"/>
  <c r="J176" i="3" s="1"/>
  <c r="D177" i="3" s="1"/>
  <c r="I177" i="3" l="1"/>
  <c r="K177" i="3" s="1"/>
  <c r="F177" i="3"/>
  <c r="G177" i="3" l="1"/>
  <c r="H177" i="3" s="1"/>
  <c r="J177" i="3" s="1"/>
  <c r="D178" i="3" s="1"/>
  <c r="I178" i="3" l="1"/>
  <c r="K178" i="3" s="1"/>
  <c r="F178" i="3"/>
  <c r="G178" i="3" l="1"/>
  <c r="H178" i="3" s="1"/>
  <c r="J178" i="3" s="1"/>
  <c r="D179" i="3" s="1"/>
  <c r="I179" i="3" l="1"/>
  <c r="K179" i="3" s="1"/>
  <c r="F179" i="3"/>
  <c r="G179" i="3" l="1"/>
  <c r="H179" i="3" s="1"/>
  <c r="J179" i="3" s="1"/>
  <c r="D180" i="3" s="1"/>
  <c r="I180" i="3" l="1"/>
  <c r="K180" i="3" s="1"/>
  <c r="F180" i="3"/>
  <c r="G180" i="3" l="1"/>
  <c r="H180" i="3" s="1"/>
  <c r="J180" i="3" s="1"/>
  <c r="D181" i="3" s="1"/>
  <c r="I181" i="3" l="1"/>
  <c r="K181" i="3" s="1"/>
  <c r="F181" i="3"/>
  <c r="G181" i="3" l="1"/>
  <c r="H181" i="3" s="1"/>
  <c r="J181" i="3" s="1"/>
  <c r="D182" i="3" s="1"/>
  <c r="F182" i="3" l="1"/>
  <c r="I182" i="3"/>
  <c r="K182" i="3" s="1"/>
  <c r="G182" i="3" l="1"/>
  <c r="H182" i="3" s="1"/>
  <c r="J182" i="3" s="1"/>
  <c r="D183" i="3" s="1"/>
  <c r="I183" i="3" l="1"/>
  <c r="K183" i="3" s="1"/>
  <c r="F183" i="3"/>
  <c r="G183" i="3" l="1"/>
  <c r="H183" i="3" s="1"/>
  <c r="J183" i="3" s="1"/>
  <c r="D184" i="3" s="1"/>
  <c r="I184" i="3" l="1"/>
  <c r="K184" i="3" s="1"/>
  <c r="F184" i="3"/>
  <c r="G184" i="3" l="1"/>
  <c r="H184" i="3" s="1"/>
  <c r="J184" i="3" s="1"/>
  <c r="D185" i="3" s="1"/>
  <c r="I185" i="3" l="1"/>
  <c r="K185" i="3" s="1"/>
  <c r="F185" i="3"/>
  <c r="G185" i="3" l="1"/>
  <c r="H185" i="3" s="1"/>
  <c r="J185" i="3" s="1"/>
  <c r="D186" i="3" s="1"/>
  <c r="I186" i="3" l="1"/>
  <c r="K186" i="3" s="1"/>
  <c r="F186" i="3"/>
  <c r="G186" i="3" l="1"/>
  <c r="H186" i="3" s="1"/>
  <c r="J186" i="3" s="1"/>
  <c r="D187" i="3" s="1"/>
  <c r="I187" i="3" l="1"/>
  <c r="K187" i="3" s="1"/>
  <c r="F187" i="3"/>
  <c r="G187" i="3" l="1"/>
  <c r="H187" i="3" s="1"/>
  <c r="J187" i="3" s="1"/>
  <c r="D188" i="3" s="1"/>
  <c r="I188" i="3" l="1"/>
  <c r="K188" i="3" s="1"/>
  <c r="F188" i="3"/>
  <c r="G188" i="3" l="1"/>
  <c r="H188" i="3" s="1"/>
  <c r="J188" i="3" s="1"/>
  <c r="D189" i="3" s="1"/>
  <c r="I189" i="3" l="1"/>
  <c r="K189" i="3" s="1"/>
  <c r="F189" i="3"/>
  <c r="G189" i="3" l="1"/>
  <c r="H189" i="3" s="1"/>
  <c r="J189" i="3" s="1"/>
  <c r="D190" i="3" s="1"/>
  <c r="I190" i="3" l="1"/>
  <c r="K190" i="3" s="1"/>
  <c r="F190" i="3"/>
  <c r="G190" i="3" l="1"/>
  <c r="H190" i="3" s="1"/>
  <c r="J190" i="3" s="1"/>
  <c r="D191" i="3" s="1"/>
  <c r="I191" i="3" l="1"/>
  <c r="K191" i="3" s="1"/>
  <c r="F191" i="3"/>
  <c r="G191" i="3" l="1"/>
  <c r="H191" i="3" s="1"/>
  <c r="J191" i="3" s="1"/>
  <c r="D192" i="3" s="1"/>
  <c r="I192" i="3" l="1"/>
  <c r="K192" i="3" s="1"/>
  <c r="F192" i="3"/>
  <c r="G192" i="3" l="1"/>
  <c r="H192" i="3" s="1"/>
  <c r="J192" i="3" s="1"/>
  <c r="D193" i="3" s="1"/>
  <c r="I193" i="3" l="1"/>
  <c r="K193" i="3" s="1"/>
  <c r="F193" i="3"/>
  <c r="G193" i="3" l="1"/>
  <c r="H193" i="3" s="1"/>
  <c r="J193" i="3" s="1"/>
  <c r="D194" i="3" s="1"/>
  <c r="F194" i="3" l="1"/>
  <c r="I194" i="3"/>
  <c r="K194" i="3" s="1"/>
  <c r="G194" i="3" l="1"/>
  <c r="H194" i="3" s="1"/>
  <c r="J194" i="3" s="1"/>
  <c r="D195" i="3" s="1"/>
  <c r="F195" i="3" l="1"/>
  <c r="I195" i="3"/>
  <c r="K195" i="3" s="1"/>
  <c r="G195" i="3" l="1"/>
  <c r="H195" i="3" s="1"/>
  <c r="J195" i="3" s="1"/>
  <c r="D196" i="3" s="1"/>
  <c r="I196" i="3" l="1"/>
  <c r="K196" i="3" s="1"/>
  <c r="F196" i="3"/>
  <c r="G196" i="3" l="1"/>
  <c r="H196" i="3" s="1"/>
  <c r="J196" i="3" s="1"/>
  <c r="D197" i="3" s="1"/>
  <c r="I197" i="3" l="1"/>
  <c r="K197" i="3" s="1"/>
  <c r="F197" i="3"/>
  <c r="G197" i="3" l="1"/>
  <c r="H197" i="3" s="1"/>
  <c r="J197" i="3" s="1"/>
  <c r="D198" i="3" s="1"/>
  <c r="F198" i="3" l="1"/>
  <c r="I198" i="3"/>
  <c r="K198" i="3" s="1"/>
  <c r="G198" i="3" l="1"/>
  <c r="H198" i="3" s="1"/>
  <c r="J198" i="3" s="1"/>
  <c r="D199" i="3" s="1"/>
  <c r="F199" i="3" l="1"/>
  <c r="I199" i="3"/>
  <c r="K199" i="3" s="1"/>
  <c r="G199" i="3" l="1"/>
  <c r="H199" i="3" s="1"/>
  <c r="J199" i="3" s="1"/>
  <c r="D200" i="3" s="1"/>
  <c r="I200" i="3" l="1"/>
  <c r="K200" i="3" s="1"/>
  <c r="F200" i="3"/>
  <c r="G200" i="3" l="1"/>
  <c r="H200" i="3" s="1"/>
  <c r="J200" i="3" s="1"/>
  <c r="D201" i="3" s="1"/>
  <c r="I201" i="3" l="1"/>
  <c r="K201" i="3" s="1"/>
  <c r="F201" i="3"/>
  <c r="G201" i="3" l="1"/>
  <c r="H201" i="3" s="1"/>
  <c r="J201" i="3" s="1"/>
  <c r="D202" i="3" s="1"/>
  <c r="I202" i="3" l="1"/>
  <c r="K202" i="3" s="1"/>
  <c r="F202" i="3"/>
  <c r="G202" i="3" l="1"/>
  <c r="H202" i="3" s="1"/>
  <c r="J202" i="3" s="1"/>
  <c r="D203" i="3" s="1"/>
  <c r="I203" i="3" l="1"/>
  <c r="K203" i="3" s="1"/>
  <c r="F203" i="3"/>
  <c r="G203" i="3" l="1"/>
  <c r="H203" i="3" s="1"/>
  <c r="J203" i="3" s="1"/>
  <c r="D204" i="3" s="1"/>
  <c r="I204" i="3" l="1"/>
  <c r="K204" i="3" s="1"/>
  <c r="F204" i="3"/>
  <c r="G204" i="3" l="1"/>
  <c r="H204" i="3" s="1"/>
  <c r="J204" i="3" s="1"/>
  <c r="D205" i="3" s="1"/>
  <c r="I205" i="3" l="1"/>
  <c r="K205" i="3" s="1"/>
  <c r="F205" i="3"/>
  <c r="G205" i="3" l="1"/>
  <c r="H205" i="3" s="1"/>
  <c r="J205" i="3" s="1"/>
  <c r="D206" i="3" s="1"/>
  <c r="I206" i="3" l="1"/>
  <c r="K206" i="3" s="1"/>
  <c r="F206" i="3"/>
  <c r="G206" i="3" l="1"/>
  <c r="H206" i="3" s="1"/>
  <c r="J206" i="3" s="1"/>
  <c r="D207" i="3" s="1"/>
  <c r="I207" i="3" l="1"/>
  <c r="K207" i="3" s="1"/>
  <c r="F207" i="3"/>
  <c r="G207" i="3" l="1"/>
  <c r="H207" i="3" s="1"/>
  <c r="J207" i="3" s="1"/>
  <c r="D208" i="3" s="1"/>
  <c r="F208" i="3" l="1"/>
  <c r="I208" i="3"/>
  <c r="K208" i="3" s="1"/>
  <c r="G208" i="3" l="1"/>
  <c r="H208" i="3" s="1"/>
  <c r="J208" i="3" s="1"/>
  <c r="D209" i="3" s="1"/>
  <c r="F209" i="3" l="1"/>
  <c r="I209" i="3"/>
  <c r="K209" i="3" s="1"/>
  <c r="G209" i="3" l="1"/>
  <c r="H209" i="3" s="1"/>
  <c r="J209" i="3" s="1"/>
  <c r="D210" i="3" s="1"/>
  <c r="I210" i="3" l="1"/>
  <c r="K210" i="3" s="1"/>
  <c r="F210" i="3"/>
  <c r="G210" i="3" l="1"/>
  <c r="H210" i="3" s="1"/>
  <c r="J210" i="3" s="1"/>
  <c r="D211" i="3" s="1"/>
  <c r="I211" i="3" l="1"/>
  <c r="K211" i="3" s="1"/>
  <c r="F211" i="3"/>
  <c r="G211" i="3" l="1"/>
  <c r="H211" i="3" s="1"/>
  <c r="J211" i="3" s="1"/>
  <c r="D212" i="3" s="1"/>
  <c r="I212" i="3" l="1"/>
  <c r="K212" i="3" s="1"/>
  <c r="F212" i="3"/>
  <c r="G212" i="3" l="1"/>
  <c r="H212" i="3" s="1"/>
  <c r="J212" i="3" s="1"/>
  <c r="D213" i="3" s="1"/>
  <c r="F213" i="3" l="1"/>
  <c r="I213" i="3"/>
  <c r="K213" i="3" s="1"/>
  <c r="G213" i="3" l="1"/>
  <c r="H213" i="3" s="1"/>
  <c r="J213" i="3" s="1"/>
  <c r="D214" i="3" s="1"/>
  <c r="I214" i="3" l="1"/>
  <c r="K214" i="3" s="1"/>
  <c r="F214" i="3"/>
  <c r="G214" i="3" l="1"/>
  <c r="H214" i="3" s="1"/>
  <c r="J214" i="3" s="1"/>
  <c r="D215" i="3" s="1"/>
  <c r="F215" i="3" l="1"/>
  <c r="I215" i="3"/>
  <c r="K215" i="3" s="1"/>
  <c r="G215" i="3" l="1"/>
  <c r="H215" i="3" s="1"/>
  <c r="J215" i="3"/>
  <c r="D216" i="3" s="1"/>
  <c r="F216" i="3" l="1"/>
  <c r="I216" i="3"/>
  <c r="K216" i="3" s="1"/>
  <c r="G216" i="3" l="1"/>
  <c r="H216" i="3" s="1"/>
  <c r="J216" i="3" s="1"/>
  <c r="D217" i="3" s="1"/>
  <c r="F217" i="3" l="1"/>
  <c r="I217" i="3"/>
  <c r="K217" i="3" s="1"/>
  <c r="G217" i="3" l="1"/>
  <c r="H217" i="3" s="1"/>
  <c r="J217" i="3" s="1"/>
  <c r="D218" i="3" s="1"/>
  <c r="I218" i="3" l="1"/>
  <c r="K218" i="3" s="1"/>
  <c r="F218" i="3"/>
  <c r="G218" i="3" l="1"/>
  <c r="H218" i="3" s="1"/>
  <c r="J218" i="3" s="1"/>
  <c r="D219" i="3" s="1"/>
  <c r="I219" i="3" l="1"/>
  <c r="K219" i="3" s="1"/>
  <c r="F219" i="3"/>
  <c r="G219" i="3" l="1"/>
  <c r="H219" i="3" s="1"/>
  <c r="J219" i="3" s="1"/>
  <c r="D220" i="3" s="1"/>
  <c r="I220" i="3" l="1"/>
  <c r="K220" i="3" s="1"/>
  <c r="F220" i="3"/>
  <c r="G220" i="3" l="1"/>
  <c r="H220" i="3" s="1"/>
  <c r="J220" i="3" s="1"/>
  <c r="D221" i="3" s="1"/>
  <c r="F221" i="3" l="1"/>
  <c r="I221" i="3"/>
  <c r="K221" i="3" s="1"/>
  <c r="G221" i="3" l="1"/>
  <c r="H221" i="3" s="1"/>
  <c r="J221" i="3" s="1"/>
  <c r="D222" i="3" s="1"/>
  <c r="I222" i="3" l="1"/>
  <c r="K222" i="3" s="1"/>
  <c r="F222" i="3"/>
  <c r="G222" i="3" l="1"/>
  <c r="H222" i="3" s="1"/>
  <c r="J222" i="3" s="1"/>
  <c r="D223" i="3" s="1"/>
  <c r="I223" i="3" l="1"/>
  <c r="K223" i="3" s="1"/>
  <c r="F223" i="3"/>
  <c r="G223" i="3" l="1"/>
  <c r="H223" i="3" s="1"/>
  <c r="J223" i="3" s="1"/>
  <c r="D224" i="3" s="1"/>
  <c r="F224" i="3" l="1"/>
  <c r="I224" i="3"/>
  <c r="K224" i="3" s="1"/>
  <c r="G224" i="3" l="1"/>
  <c r="H224" i="3" s="1"/>
  <c r="J224" i="3" s="1"/>
  <c r="D225" i="3" s="1"/>
  <c r="I225" i="3" l="1"/>
  <c r="K225" i="3" s="1"/>
  <c r="F225" i="3"/>
  <c r="G225" i="3" l="1"/>
  <c r="H225" i="3" s="1"/>
  <c r="J225" i="3" s="1"/>
  <c r="D226" i="3" s="1"/>
  <c r="I226" i="3" l="1"/>
  <c r="K226" i="3" s="1"/>
  <c r="F226" i="3"/>
  <c r="G226" i="3" l="1"/>
  <c r="H226" i="3" s="1"/>
  <c r="J226" i="3" s="1"/>
  <c r="D227" i="3" s="1"/>
  <c r="I227" i="3" l="1"/>
  <c r="K227" i="3" s="1"/>
  <c r="F227" i="3"/>
  <c r="G227" i="3" l="1"/>
  <c r="H227" i="3" s="1"/>
  <c r="J227" i="3" s="1"/>
  <c r="D228" i="3" s="1"/>
  <c r="I228" i="3" l="1"/>
  <c r="K228" i="3" s="1"/>
  <c r="F228" i="3"/>
  <c r="G228" i="3" l="1"/>
  <c r="H228" i="3" s="1"/>
  <c r="J228" i="3" s="1"/>
  <c r="D229" i="3" s="1"/>
  <c r="I229" i="3" l="1"/>
  <c r="K229" i="3" s="1"/>
  <c r="F229" i="3"/>
  <c r="G229" i="3" l="1"/>
  <c r="H229" i="3" s="1"/>
  <c r="J229" i="3" s="1"/>
  <c r="D230" i="3" s="1"/>
  <c r="I230" i="3" l="1"/>
  <c r="K230" i="3" s="1"/>
  <c r="F230" i="3"/>
  <c r="G230" i="3" l="1"/>
  <c r="H230" i="3" s="1"/>
  <c r="J230" i="3" s="1"/>
  <c r="D231" i="3" s="1"/>
  <c r="F231" i="3" l="1"/>
  <c r="I231" i="3"/>
  <c r="K231" i="3" s="1"/>
  <c r="G231" i="3" l="1"/>
  <c r="H231" i="3" s="1"/>
  <c r="J231" i="3" s="1"/>
  <c r="D232" i="3" s="1"/>
  <c r="I232" i="3" l="1"/>
  <c r="K232" i="3" s="1"/>
  <c r="F232" i="3"/>
  <c r="G232" i="3" l="1"/>
  <c r="H232" i="3" s="1"/>
  <c r="J232" i="3" s="1"/>
  <c r="D233" i="3" s="1"/>
  <c r="I233" i="3" l="1"/>
  <c r="K233" i="3" s="1"/>
  <c r="F233" i="3"/>
  <c r="G233" i="3" l="1"/>
  <c r="H233" i="3" s="1"/>
  <c r="J233" i="3" s="1"/>
  <c r="D234" i="3" s="1"/>
  <c r="I234" i="3" l="1"/>
  <c r="K234" i="3" s="1"/>
  <c r="F234" i="3"/>
  <c r="G234" i="3" l="1"/>
  <c r="H234" i="3" s="1"/>
  <c r="J234" i="3" s="1"/>
  <c r="D235" i="3" s="1"/>
  <c r="I235" i="3" l="1"/>
  <c r="K235" i="3" s="1"/>
  <c r="F235" i="3"/>
  <c r="G235" i="3" l="1"/>
  <c r="H235" i="3" s="1"/>
  <c r="J235" i="3" s="1"/>
  <c r="D236" i="3" s="1"/>
  <c r="I236" i="3" l="1"/>
  <c r="K236" i="3" s="1"/>
  <c r="F236" i="3"/>
  <c r="G236" i="3" l="1"/>
  <c r="H236" i="3" s="1"/>
  <c r="J236" i="3" s="1"/>
  <c r="D237" i="3" s="1"/>
  <c r="I237" i="3" l="1"/>
  <c r="K237" i="3" s="1"/>
  <c r="F237" i="3"/>
  <c r="G237" i="3" l="1"/>
  <c r="H237" i="3" s="1"/>
  <c r="J237" i="3" s="1"/>
  <c r="D238" i="3" s="1"/>
  <c r="I238" i="3" l="1"/>
  <c r="K238" i="3" s="1"/>
  <c r="F238" i="3"/>
  <c r="G238" i="3" l="1"/>
  <c r="H238" i="3" s="1"/>
  <c r="J238" i="3" s="1"/>
  <c r="D239" i="3" s="1"/>
  <c r="I239" i="3" l="1"/>
  <c r="K239" i="3" s="1"/>
  <c r="F239" i="3"/>
  <c r="G239" i="3" l="1"/>
  <c r="H239" i="3" s="1"/>
  <c r="J239" i="3" s="1"/>
  <c r="D240" i="3" s="1"/>
  <c r="F240" i="3" l="1"/>
  <c r="I240" i="3"/>
  <c r="K240" i="3" s="1"/>
  <c r="G240" i="3" l="1"/>
  <c r="H240" i="3" s="1"/>
  <c r="J240" i="3" s="1"/>
  <c r="D241" i="3" s="1"/>
  <c r="I241" i="3" l="1"/>
  <c r="K241" i="3" s="1"/>
  <c r="F241" i="3"/>
  <c r="G241" i="3" l="1"/>
  <c r="H241" i="3" s="1"/>
  <c r="J241" i="3" s="1"/>
  <c r="D242" i="3" s="1"/>
  <c r="F242" i="3" l="1"/>
  <c r="I242" i="3"/>
  <c r="K242" i="3" s="1"/>
  <c r="G242" i="3" l="1"/>
  <c r="H242" i="3" s="1"/>
  <c r="J242" i="3" s="1"/>
  <c r="D243" i="3" s="1"/>
  <c r="I243" i="3" l="1"/>
  <c r="K243" i="3" s="1"/>
  <c r="F243" i="3"/>
  <c r="G243" i="3" l="1"/>
  <c r="H243" i="3" s="1"/>
  <c r="J243" i="3" s="1"/>
  <c r="D244" i="3" s="1"/>
  <c r="I244" i="3" l="1"/>
  <c r="K244" i="3" s="1"/>
  <c r="F244" i="3"/>
  <c r="G244" i="3" l="1"/>
  <c r="H244" i="3" s="1"/>
  <c r="J244" i="3" s="1"/>
  <c r="D245" i="3" s="1"/>
  <c r="I245" i="3" l="1"/>
  <c r="K245" i="3" s="1"/>
  <c r="F245" i="3"/>
  <c r="G245" i="3" l="1"/>
  <c r="H245" i="3" s="1"/>
  <c r="J245" i="3" s="1"/>
  <c r="D246" i="3" s="1"/>
  <c r="I246" i="3" l="1"/>
  <c r="K246" i="3" s="1"/>
  <c r="F246" i="3"/>
  <c r="G246" i="3" l="1"/>
  <c r="H246" i="3" s="1"/>
  <c r="J246" i="3" s="1"/>
  <c r="D247" i="3" s="1"/>
  <c r="I247" i="3" l="1"/>
  <c r="K247" i="3" s="1"/>
  <c r="F247" i="3"/>
  <c r="G247" i="3" l="1"/>
  <c r="H247" i="3" s="1"/>
  <c r="J247" i="3" s="1"/>
  <c r="D248" i="3" s="1"/>
  <c r="I248" i="3" l="1"/>
  <c r="K248" i="3" s="1"/>
  <c r="F248" i="3"/>
  <c r="G248" i="3" l="1"/>
  <c r="H248" i="3" s="1"/>
  <c r="J248" i="3" s="1"/>
  <c r="D249" i="3" s="1"/>
  <c r="F249" i="3" l="1"/>
  <c r="I249" i="3"/>
  <c r="K249" i="3" s="1"/>
  <c r="G249" i="3" l="1"/>
  <c r="H249" i="3" s="1"/>
  <c r="J249" i="3" s="1"/>
  <c r="D250" i="3" s="1"/>
  <c r="F250" i="3" l="1"/>
  <c r="I250" i="3"/>
  <c r="K250" i="3" s="1"/>
  <c r="G250" i="3" l="1"/>
  <c r="H250" i="3" s="1"/>
  <c r="J250" i="3" s="1"/>
  <c r="D251" i="3" s="1"/>
  <c r="I251" i="3" l="1"/>
  <c r="K251" i="3" s="1"/>
  <c r="F251" i="3"/>
  <c r="G251" i="3" l="1"/>
  <c r="H251" i="3" s="1"/>
  <c r="J251" i="3" s="1"/>
  <c r="D252" i="3" s="1"/>
  <c r="I252" i="3" l="1"/>
  <c r="F252" i="3"/>
  <c r="G252" i="3" l="1"/>
  <c r="H252" i="3" s="1"/>
  <c r="J252" i="3" s="1"/>
  <c r="K252" i="3"/>
  <c r="D253" i="3" l="1"/>
  <c r="I253" i="3" l="1"/>
  <c r="F253" i="3"/>
  <c r="G253" i="3" l="1"/>
  <c r="H253" i="3" s="1"/>
  <c r="J253" i="3" s="1"/>
  <c r="K253" i="3"/>
  <c r="D254" i="3" l="1"/>
  <c r="I254" i="3" l="1"/>
  <c r="F254" i="3"/>
  <c r="G254" i="3" l="1"/>
  <c r="H254" i="3" s="1"/>
  <c r="J254" i="3" s="1"/>
  <c r="K254" i="3"/>
  <c r="D255" i="3" l="1"/>
  <c r="I255" i="3" l="1"/>
  <c r="F255" i="3"/>
  <c r="G255" i="3" l="1"/>
  <c r="H255" i="3" s="1"/>
  <c r="J255" i="3" s="1"/>
  <c r="K255" i="3"/>
  <c r="D256" i="3" l="1"/>
  <c r="F256" i="3" l="1"/>
  <c r="I256" i="3"/>
  <c r="K256" i="3" l="1"/>
  <c r="G256" i="3"/>
  <c r="H256" i="3" s="1"/>
  <c r="J256" i="3" s="1"/>
  <c r="D257" i="3" l="1"/>
  <c r="I257" i="3" l="1"/>
  <c r="F257" i="3"/>
  <c r="G257" i="3" l="1"/>
  <c r="H257" i="3" s="1"/>
  <c r="J257" i="3" s="1"/>
  <c r="K257" i="3"/>
  <c r="D258" i="3" l="1"/>
  <c r="I258" i="3" l="1"/>
  <c r="K258" i="3" s="1"/>
  <c r="F258" i="3"/>
  <c r="G258" i="3" l="1"/>
  <c r="H258" i="3" s="1"/>
  <c r="J258" i="3" s="1"/>
  <c r="D259" i="3" s="1"/>
  <c r="I259" i="3" l="1"/>
  <c r="K259" i="3" s="1"/>
  <c r="F259" i="3"/>
  <c r="G259" i="3" l="1"/>
  <c r="H259" i="3" s="1"/>
  <c r="J259" i="3" s="1"/>
  <c r="D260" i="3" s="1"/>
  <c r="I260" i="3" l="1"/>
  <c r="K260" i="3" s="1"/>
  <c r="F260" i="3"/>
  <c r="G260" i="3" l="1"/>
  <c r="H260" i="3" s="1"/>
  <c r="J260" i="3" s="1"/>
  <c r="D261" i="3" s="1"/>
  <c r="I261" i="3" l="1"/>
  <c r="K261" i="3" s="1"/>
  <c r="F261" i="3"/>
  <c r="G261" i="3" l="1"/>
  <c r="H261" i="3" s="1"/>
  <c r="J261" i="3" s="1"/>
  <c r="D262" i="3" s="1"/>
  <c r="F262" i="3" l="1"/>
  <c r="I262" i="3"/>
  <c r="K262" i="3" s="1"/>
  <c r="G262" i="3" l="1"/>
  <c r="H262" i="3" s="1"/>
  <c r="J262" i="3" s="1"/>
  <c r="D263" i="3" s="1"/>
  <c r="I263" i="3" l="1"/>
  <c r="K263" i="3" s="1"/>
  <c r="F263" i="3"/>
  <c r="G263" i="3" l="1"/>
  <c r="H263" i="3" s="1"/>
  <c r="J263" i="3" s="1"/>
  <c r="D264" i="3" s="1"/>
  <c r="I264" i="3" l="1"/>
  <c r="K264" i="3" s="1"/>
  <c r="F264" i="3"/>
  <c r="G264" i="3" l="1"/>
  <c r="H264" i="3" s="1"/>
  <c r="J264" i="3" s="1"/>
  <c r="D265" i="3" s="1"/>
  <c r="I265" i="3" l="1"/>
  <c r="K265" i="3" s="1"/>
  <c r="F265" i="3"/>
  <c r="G265" i="3" l="1"/>
  <c r="H265" i="3" s="1"/>
  <c r="J265" i="3" s="1"/>
  <c r="D266" i="3" s="1"/>
  <c r="I266" i="3" l="1"/>
  <c r="K266" i="3" s="1"/>
  <c r="F266" i="3"/>
  <c r="G266" i="3" l="1"/>
  <c r="H266" i="3" s="1"/>
  <c r="J266" i="3" s="1"/>
  <c r="D267" i="3" s="1"/>
  <c r="I267" i="3" l="1"/>
  <c r="K267" i="3" s="1"/>
  <c r="F267" i="3"/>
  <c r="G267" i="3" l="1"/>
  <c r="H267" i="3" s="1"/>
  <c r="J267" i="3" s="1"/>
  <c r="D268" i="3" s="1"/>
  <c r="F268" i="3" l="1"/>
  <c r="I268" i="3"/>
  <c r="K268" i="3" s="1"/>
  <c r="G268" i="3" l="1"/>
  <c r="H268" i="3" s="1"/>
  <c r="J268" i="3" s="1"/>
  <c r="D269" i="3" s="1"/>
  <c r="F269" i="3" l="1"/>
  <c r="I269" i="3"/>
  <c r="K269" i="3" s="1"/>
  <c r="G269" i="3" l="1"/>
  <c r="H269" i="3" s="1"/>
  <c r="J269" i="3" s="1"/>
  <c r="D270" i="3" s="1"/>
  <c r="I270" i="3" l="1"/>
  <c r="K270" i="3" s="1"/>
  <c r="F270" i="3"/>
  <c r="G270" i="3" l="1"/>
  <c r="H270" i="3" s="1"/>
  <c r="J270" i="3" s="1"/>
  <c r="D271" i="3" s="1"/>
  <c r="F271" i="3" l="1"/>
  <c r="I271" i="3"/>
  <c r="K271" i="3" s="1"/>
  <c r="G271" i="3" l="1"/>
  <c r="H271" i="3" s="1"/>
  <c r="J271" i="3" s="1"/>
  <c r="D272" i="3" s="1"/>
  <c r="I272" i="3" l="1"/>
  <c r="K272" i="3" s="1"/>
  <c r="F272" i="3"/>
  <c r="G272" i="3" l="1"/>
  <c r="H272" i="3" s="1"/>
  <c r="J272" i="3" s="1"/>
  <c r="D273" i="3" s="1"/>
  <c r="I273" i="3" l="1"/>
  <c r="K273" i="3" s="1"/>
  <c r="F273" i="3"/>
  <c r="G273" i="3" l="1"/>
  <c r="H273" i="3" s="1"/>
  <c r="J273" i="3" s="1"/>
  <c r="D274" i="3" s="1"/>
  <c r="I274" i="3" l="1"/>
  <c r="K274" i="3" s="1"/>
  <c r="F274" i="3"/>
  <c r="G274" i="3" l="1"/>
  <c r="H274" i="3" s="1"/>
  <c r="J274" i="3" s="1"/>
  <c r="D275" i="3" s="1"/>
  <c r="I275" i="3" l="1"/>
  <c r="K275" i="3" s="1"/>
  <c r="F275" i="3"/>
  <c r="G275" i="3" l="1"/>
  <c r="H275" i="3" s="1"/>
  <c r="J275" i="3"/>
  <c r="D276" i="3" s="1"/>
  <c r="I276" i="3" l="1"/>
  <c r="K276" i="3" s="1"/>
  <c r="F276" i="3"/>
  <c r="J276" i="3" l="1"/>
  <c r="D277" i="3" s="1"/>
  <c r="G276" i="3"/>
  <c r="H276" i="3" s="1"/>
  <c r="I277" i="3" l="1"/>
  <c r="K277" i="3" s="1"/>
  <c r="F277" i="3"/>
  <c r="G277" i="3" l="1"/>
  <c r="H277" i="3" s="1"/>
  <c r="J277" i="3"/>
  <c r="D278" i="3" s="1"/>
  <c r="I278" i="3" l="1"/>
  <c r="K278" i="3" s="1"/>
  <c r="F278" i="3"/>
  <c r="J278" i="3" l="1"/>
  <c r="D279" i="3" s="1"/>
  <c r="G278" i="3"/>
  <c r="H278" i="3" s="1"/>
  <c r="F279" i="3" l="1"/>
  <c r="I279" i="3"/>
  <c r="K279" i="3" s="1"/>
  <c r="J279" i="3" l="1"/>
  <c r="D280" i="3" s="1"/>
  <c r="G279" i="3"/>
  <c r="H279" i="3" s="1"/>
  <c r="I280" i="3" l="1"/>
  <c r="K280" i="3" s="1"/>
  <c r="F280" i="3"/>
  <c r="G280" i="3" l="1"/>
  <c r="H280" i="3" s="1"/>
  <c r="J280" i="3"/>
  <c r="D281" i="3" s="1"/>
  <c r="I281" i="3" l="1"/>
  <c r="K281" i="3" s="1"/>
  <c r="F281" i="3"/>
  <c r="G281" i="3" l="1"/>
  <c r="H281" i="3" s="1"/>
  <c r="J281" i="3"/>
  <c r="D282" i="3" s="1"/>
  <c r="I282" i="3" l="1"/>
  <c r="K282" i="3" s="1"/>
  <c r="F282" i="3"/>
  <c r="J282" i="3" l="1"/>
  <c r="D283" i="3" s="1"/>
  <c r="G282" i="3"/>
  <c r="H282" i="3" s="1"/>
  <c r="F283" i="3" l="1"/>
  <c r="I283" i="3"/>
  <c r="K283" i="3" s="1"/>
  <c r="G283" i="3" l="1"/>
  <c r="H283" i="3" s="1"/>
  <c r="J283" i="3"/>
  <c r="D284" i="3" s="1"/>
  <c r="I284" i="3" l="1"/>
  <c r="K284" i="3" s="1"/>
  <c r="F284" i="3"/>
  <c r="J284" i="3" l="1"/>
  <c r="D285" i="3" s="1"/>
  <c r="G284" i="3"/>
  <c r="H284" i="3" s="1"/>
  <c r="I285" i="3" l="1"/>
  <c r="K285" i="3" s="1"/>
  <c r="F285" i="3"/>
  <c r="G285" i="3" l="1"/>
  <c r="H285" i="3" s="1"/>
  <c r="J285" i="3"/>
  <c r="D286" i="3" s="1"/>
  <c r="F286" i="3" l="1"/>
  <c r="I286" i="3"/>
  <c r="K286" i="3" s="1"/>
  <c r="G286" i="3" l="1"/>
  <c r="H286" i="3" s="1"/>
  <c r="J286" i="3"/>
  <c r="D287" i="3" s="1"/>
  <c r="I287" i="3" l="1"/>
  <c r="K287" i="3" s="1"/>
  <c r="F287" i="3"/>
  <c r="J287" i="3" l="1"/>
  <c r="D288" i="3" s="1"/>
  <c r="G287" i="3"/>
  <c r="H287" i="3" s="1"/>
  <c r="I288" i="3" l="1"/>
  <c r="K288" i="3" s="1"/>
  <c r="F288" i="3"/>
  <c r="G288" i="3" l="1"/>
  <c r="H288" i="3" s="1"/>
  <c r="J288" i="3"/>
  <c r="D289" i="3" s="1"/>
  <c r="I289" i="3" l="1"/>
  <c r="K289" i="3" s="1"/>
  <c r="F289" i="3"/>
  <c r="J289" i="3" l="1"/>
  <c r="D290" i="3" s="1"/>
  <c r="G289" i="3"/>
  <c r="H289" i="3" s="1"/>
  <c r="I290" i="3" l="1"/>
  <c r="K290" i="3" s="1"/>
  <c r="F290" i="3"/>
  <c r="G290" i="3" l="1"/>
  <c r="H290" i="3" s="1"/>
  <c r="J290" i="3"/>
  <c r="D291" i="3" s="1"/>
  <c r="F291" i="3" l="1"/>
  <c r="I291" i="3"/>
  <c r="K291" i="3" s="1"/>
  <c r="G291" i="3" l="1"/>
  <c r="H291" i="3" s="1"/>
  <c r="J291" i="3"/>
  <c r="D292" i="3" s="1"/>
  <c r="I292" i="3" l="1"/>
  <c r="K292" i="3" s="1"/>
  <c r="F292" i="3"/>
  <c r="J292" i="3" l="1"/>
  <c r="D293" i="3" s="1"/>
  <c r="G292" i="3"/>
  <c r="H292" i="3" s="1"/>
  <c r="I293" i="3" l="1"/>
  <c r="K293" i="3" s="1"/>
  <c r="F293" i="3"/>
  <c r="G293" i="3" l="1"/>
  <c r="H293" i="3" s="1"/>
  <c r="J293" i="3"/>
  <c r="D294" i="3" s="1"/>
  <c r="I294" i="3" l="1"/>
  <c r="K294" i="3" s="1"/>
  <c r="F294" i="3"/>
  <c r="G294" i="3" l="1"/>
  <c r="H294" i="3" s="1"/>
  <c r="J294" i="3"/>
  <c r="D295" i="3" s="1"/>
  <c r="I295" i="3" l="1"/>
  <c r="F295" i="3"/>
  <c r="G295" i="3" l="1"/>
  <c r="H295" i="3" s="1"/>
  <c r="J295" i="3"/>
  <c r="I7" i="3" s="1"/>
  <c r="I8" i="3"/>
  <c r="K295" i="3"/>
  <c r="I9" i="3"/>
</calcChain>
</file>

<file path=xl/sharedStrings.xml><?xml version="1.0" encoding="utf-8"?>
<sst xmlns="http://schemas.openxmlformats.org/spreadsheetml/2006/main" count="108" uniqueCount="97">
  <si>
    <t xml:space="preserve">Loan Amortization </t>
  </si>
  <si>
    <t>Enter Values</t>
  </si>
  <si>
    <t>Loan Summary</t>
  </si>
  <si>
    <t>Loan amount</t>
  </si>
  <si>
    <t>Scheduled payment</t>
  </si>
  <si>
    <t>Annual interest rate</t>
  </si>
  <si>
    <t>Scheduled number of payments</t>
  </si>
  <si>
    <t>Loan period in years</t>
  </si>
  <si>
    <t>Actual number of payments</t>
  </si>
  <si>
    <t>Number of payments per year</t>
  </si>
  <si>
    <t>Total early payments</t>
  </si>
  <si>
    <t>Start date of loan</t>
  </si>
  <si>
    <t>Total interest</t>
  </si>
  <si>
    <t>Optional extra payments</t>
  </si>
  <si>
    <t>Lender name</t>
  </si>
  <si>
    <t>Payment Number</t>
  </si>
  <si>
    <t>Payment
Date</t>
  </si>
  <si>
    <t>Beginning
Balance</t>
  </si>
  <si>
    <t>Scheduled Payment</t>
  </si>
  <si>
    <t>Extra
Payment</t>
  </si>
  <si>
    <t>Total
Payment</t>
  </si>
  <si>
    <t>Principal</t>
  </si>
  <si>
    <t>Interest</t>
  </si>
  <si>
    <t>Ending
Balance</t>
  </si>
  <si>
    <t>Cumulative
Interest</t>
  </si>
  <si>
    <t>Basic Repayment Plans</t>
  </si>
  <si>
    <t>Standard Repayment Plan</t>
  </si>
  <si>
    <t>Graduated Repayment Plan</t>
  </si>
  <si>
    <t>Extended Repayment Plan</t>
  </si>
  <si>
    <t>Monthly Payment</t>
  </si>
  <si>
    <t>Fixed payments</t>
  </si>
  <si>
    <t>Lower payments to start that increase every 2 years</t>
  </si>
  <si>
    <t>Fixed or graduated payments</t>
  </si>
  <si>
    <t>Time Frame</t>
  </si>
  <si>
    <t>Up to 10 years (30 years for Consolidation Loans)</t>
  </si>
  <si>
    <t>Up to 25 years</t>
  </si>
  <si>
    <t>Pro</t>
  </si>
  <si>
    <t>Pay less over time than other plans</t>
  </si>
  <si>
    <t>Pay less per month initially</t>
  </si>
  <si>
    <t>Lower monthly payments</t>
  </si>
  <si>
    <t>Con</t>
  </si>
  <si>
    <t>High monthly payment</t>
  </si>
  <si>
    <t xml:space="preserve">Increasing loan payments. Payments increase every two years. </t>
  </si>
  <si>
    <t>Pay more in interest. Must have more than $30,000 in outstanding Direct Loans</t>
  </si>
  <si>
    <t>Income-Driven Repayment Plans</t>
  </si>
  <si>
    <t>Pay As You Earn (PAYE)*</t>
  </si>
  <si>
    <t>Revised Pay As You Earn Repayment Plan (REPAYE)*</t>
  </si>
  <si>
    <t>Income-Based Repayment (IBR)*</t>
  </si>
  <si>
    <t>Income-Contingent Repayment (ICR)*</t>
  </si>
  <si>
    <t>Income-Sensitive Repayment (ISR)</t>
  </si>
  <si>
    <t>10% of discretionary income</t>
  </si>
  <si>
    <t>10%-15% of discretionary income</t>
  </si>
  <si>
    <t>20% of discretionary income or fixed payment on 12-year repayment plan (whichever is less)</t>
  </si>
  <si>
    <t>Amount based on annual income</t>
  </si>
  <si>
    <t>20 to 25 years</t>
  </si>
  <si>
    <t>20 years</t>
  </si>
  <si>
    <t>25 years</t>
  </si>
  <si>
    <t>Up to 15 years</t>
  </si>
  <si>
    <t xml:space="preserve">Outstanding balance on loan will be forgiven after 20 or 25 years. Good option for those seeking PSLF. 
</t>
  </si>
  <si>
    <t>Outstanding balance on loan will be forgiven after 20(undergrad loans)or 25 years(graduate loans)</t>
  </si>
  <si>
    <t xml:space="preserve">Outstanding balance on loan will be forgiven after 20 years.Good option for those seeking PSLF.
</t>
  </si>
  <si>
    <t xml:space="preserve">Outstanding balance on loan will be forgiven after 25 years.Good option for those seeking PSLF.
</t>
  </si>
  <si>
    <t>Payments change based on annual income</t>
  </si>
  <si>
    <t>Any forgiven loan balance may be subject to income tax. Must have a partial financial hardship.</t>
  </si>
  <si>
    <t>You’ll usually pay more over time than under the 10-year Standard Plan. Any forgiven loan balance may be subject to income tax.</t>
  </si>
  <si>
    <t>Any forgiven loan balance may be subject to income tax</t>
  </si>
  <si>
    <t>Total payment over time may exceed that of the 10-year standard plan</t>
  </si>
  <si>
    <t>Source: https://studentaid.gov/manage-loans/repayment/plans</t>
  </si>
  <si>
    <t>Loan Term</t>
  </si>
  <si>
    <t>Definition</t>
  </si>
  <si>
    <t>Principal Balance</t>
  </si>
  <si>
    <t>The amount of the loan(s) that you accepted prior to any interest accrual. </t>
  </si>
  <si>
    <t>Percentage that the lender is charging you for borrowing the loan.</t>
  </si>
  <si>
    <t>Loan Capitalization</t>
  </si>
  <si>
    <t>This happens when unpaid interest is added to your loan’s principal balance.Unpaid interest of an Unsubsidized Loan becomes capitalized when it enters repayment after graduation. Now the interest will accrue on the principal balance + capitalized interest.</t>
  </si>
  <si>
    <t>Deferment</t>
  </si>
  <si>
    <t>Postponement of loan payments for a period of time. Subsidized loans will not accrue interest during the deferment period.</t>
  </si>
  <si>
    <t>Forbearance</t>
  </si>
  <si>
    <t>Postponement of loan payments for a period of time.</t>
  </si>
  <si>
    <t>Grace Period</t>
  </si>
  <si>
    <r>
      <t>After you graduate, leave </t>
    </r>
    <r>
      <rPr>
        <b/>
        <sz val="11"/>
        <color theme="1"/>
        <rFont val="Calibri"/>
        <family val="2"/>
        <scheme val="major"/>
      </rPr>
      <t>school</t>
    </r>
    <r>
      <rPr>
        <sz val="11"/>
        <color theme="1"/>
        <rFont val="Calibri"/>
        <family val="2"/>
        <scheme val="major"/>
      </rPr>
      <t>, or drop below half-time enrollment, you have a six-month </t>
    </r>
    <r>
      <rPr>
        <b/>
        <sz val="11"/>
        <color theme="1"/>
        <rFont val="Calibri"/>
        <family val="2"/>
        <scheme val="major"/>
      </rPr>
      <t>grace period</t>
    </r>
    <r>
      <rPr>
        <sz val="11"/>
        <color theme="1"/>
        <rFont val="Calibri"/>
        <family val="2"/>
        <scheme val="major"/>
      </rPr>
      <t xml:space="preserve"> before you must begin making payments. </t>
    </r>
  </si>
  <si>
    <t>Subsidized Loan</t>
  </si>
  <si>
    <t>Government pays interest until end of grace period (6 months).</t>
  </si>
  <si>
    <t>Unsubsidized Loan</t>
  </si>
  <si>
    <t>Student owes interest that accrues as of the disbursement date. Repayment of loan begins after grace period (6 months).</t>
  </si>
  <si>
    <t>Discretionary Income</t>
  </si>
  <si>
    <r>
      <t>Your income minus 150% of the poverty level for your family size and state. If you earn below 150% of the poverty level, your required loan payment will be $0. California's 150% poverty level for a household of 1 is $19,140. Ex. Income $50,000-$19140= $30,860 x .10=$3086/12=</t>
    </r>
    <r>
      <rPr>
        <b/>
        <sz val="11"/>
        <color rgb="FF000000"/>
        <rFont val="Calibri"/>
        <family val="2"/>
        <scheme val="major"/>
      </rPr>
      <t xml:space="preserve">$257 </t>
    </r>
    <r>
      <rPr>
        <sz val="11"/>
        <color rgb="FF000000"/>
        <rFont val="Calibri"/>
        <family val="2"/>
        <scheme val="major"/>
      </rPr>
      <t>monthly payment</t>
    </r>
  </si>
  <si>
    <t>Interest Accrual</t>
  </si>
  <si>
    <t>Annual Interest Rate</t>
  </si>
  <si>
    <t>10% Disc. Income Monthly Payment</t>
  </si>
  <si>
    <t>Loan Balance</t>
  </si>
  <si>
    <t>Annual Income</t>
  </si>
  <si>
    <t>Days Since Last Payment</t>
  </si>
  <si>
    <t xml:space="preserve"> CA FPL 150% 2020</t>
  </si>
  <si>
    <t>Daily Interest Rate</t>
  </si>
  <si>
    <t>Daily Interest Accrued</t>
  </si>
  <si>
    <t>Interest accrued since last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</si>
</sst>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_);[Red]\(&quot;$&quot;#,##0\)"/>
    <numFmt numFmtId="8" formatCode="&quot;$&quot;#,##0.00_);[Red]\(&quot;$&quot;#,##0.00\)"/>
    <numFmt numFmtId="164" formatCode="&quot;$&quot;#,##0.00"/>
    <numFmt numFmtId="165" formatCode="0.0000000%"/>
    <numFmt numFmtId="166" formatCode="0.000%"/>
    <numFmt numFmtId="167" formatCode="&quot;$&quot;#,##0.0000"/>
  </numFmts>
  <fonts count="40" x14ac:knownFonts="1">
    <font>
      <sz val="11"/>
      <name val="Calibri"/>
      <family val="2"/>
      <scheme val="minor"/>
    </font>
    <font>
      <sz val="11"/>
      <color theme="1"/>
      <name val="Calibri"/>
      <family val="2"/>
      <scheme val="minor"/>
    </font>
    <font>
      <sz val="11"/>
      <color theme="1"/>
      <name val="Calibri"/>
      <family val="2"/>
      <scheme val="minor"/>
    </font>
    <font>
      <b/>
      <sz val="11"/>
      <color theme="3"/>
      <name val="Calibri"/>
      <family val="2"/>
      <scheme val="minor"/>
    </font>
    <font>
      <sz val="11"/>
      <color theme="1" tint="0.24994659260841701"/>
      <name val="Calibri"/>
      <family val="2"/>
      <scheme val="minor"/>
    </font>
    <font>
      <i/>
      <sz val="11"/>
      <color theme="1" tint="0.34998626667073579"/>
      <name val="Calibri"/>
      <family val="2"/>
      <scheme val="minor"/>
    </font>
    <font>
      <sz val="11"/>
      <name val="Calibri"/>
      <family val="2"/>
      <scheme val="minor"/>
    </font>
    <font>
      <b/>
      <sz val="11"/>
      <color theme="0"/>
      <name val="Calibri"/>
      <family val="2"/>
      <scheme val="minor"/>
    </font>
    <font>
      <b/>
      <sz val="16"/>
      <color theme="1" tint="0.24994659260841701"/>
      <name val="Calibri"/>
      <family val="2"/>
    </font>
    <font>
      <b/>
      <sz val="16"/>
      <color rgb="FF0070C0"/>
      <name val="Calibri"/>
      <family val="2"/>
    </font>
    <font>
      <b/>
      <sz val="14"/>
      <color theme="1" tint="0.24994659260841701"/>
      <name val="Calibri"/>
      <family val="2"/>
    </font>
    <font>
      <b/>
      <sz val="12"/>
      <color theme="3"/>
      <name val="Calibri"/>
      <family val="2"/>
    </font>
    <font>
      <b/>
      <sz val="12"/>
      <color theme="1" tint="0.249977111117893"/>
      <name val="Calibri"/>
      <family val="2"/>
    </font>
    <font>
      <sz val="12"/>
      <color theme="1"/>
      <name val="Calibri"/>
      <family val="2"/>
      <scheme val="minor"/>
    </font>
    <font>
      <sz val="11"/>
      <color theme="0"/>
      <name val="Calibri"/>
      <family val="2"/>
      <scheme val="minor"/>
    </font>
    <font>
      <sz val="11"/>
      <color theme="1"/>
      <name val="Calibri"/>
      <family val="2"/>
    </font>
    <font>
      <b/>
      <sz val="40"/>
      <color theme="1"/>
      <name val="Calibri"/>
      <family val="2"/>
      <scheme val="major"/>
    </font>
    <font>
      <b/>
      <sz val="20"/>
      <color theme="1"/>
      <name val="Calibri"/>
      <family val="2"/>
      <scheme val="major"/>
    </font>
    <font>
      <b/>
      <sz val="14"/>
      <color theme="1"/>
      <name val="Calibri"/>
      <family val="2"/>
    </font>
    <font>
      <b/>
      <sz val="14"/>
      <color theme="1"/>
      <name val="Calibri"/>
      <family val="2"/>
      <scheme val="minor"/>
    </font>
    <font>
      <sz val="12"/>
      <color theme="0"/>
      <name val="Calibri"/>
      <family val="2"/>
      <scheme val="minor"/>
    </font>
    <font>
      <b/>
      <sz val="40"/>
      <color rgb="FFCC99FF"/>
      <name val="Calibri"/>
      <family val="2"/>
    </font>
    <font>
      <b/>
      <sz val="20"/>
      <color theme="0"/>
      <name val="Calibri"/>
      <family val="2"/>
      <scheme val="major"/>
    </font>
    <font>
      <sz val="11"/>
      <color theme="0"/>
      <name val="Calibri"/>
      <family val="2"/>
    </font>
    <font>
      <b/>
      <sz val="14"/>
      <color theme="0"/>
      <name val="Calibri"/>
      <family val="2"/>
      <scheme val="minor"/>
    </font>
    <font>
      <b/>
      <sz val="40"/>
      <color rgb="FF660066"/>
      <name val="Calibri"/>
      <family val="2"/>
      <scheme val="major"/>
    </font>
    <font>
      <b/>
      <sz val="11"/>
      <name val="Calibri"/>
      <family val="2"/>
      <scheme val="minor"/>
    </font>
    <font>
      <b/>
      <sz val="18"/>
      <color theme="1"/>
      <name val="Calibri"/>
      <family val="2"/>
      <scheme val="minor"/>
    </font>
    <font>
      <b/>
      <sz val="14"/>
      <name val="Calibri"/>
      <family val="2"/>
      <scheme val="minor"/>
    </font>
    <font>
      <b/>
      <sz val="18"/>
      <name val="Calibri"/>
      <family val="2"/>
      <scheme val="minor"/>
    </font>
    <font>
      <sz val="14"/>
      <color theme="0"/>
      <name val="Calibri"/>
      <family val="2"/>
      <scheme val="minor"/>
    </font>
    <font>
      <b/>
      <sz val="18"/>
      <color theme="0"/>
      <name val="Calibri"/>
      <family val="2"/>
      <scheme val="minor"/>
    </font>
    <font>
      <sz val="11"/>
      <color theme="1"/>
      <name val="Calibri"/>
      <family val="2"/>
      <scheme val="major"/>
    </font>
    <font>
      <b/>
      <sz val="11"/>
      <color theme="1"/>
      <name val="Calibri"/>
      <family val="2"/>
      <scheme val="major"/>
    </font>
    <font>
      <b/>
      <sz val="28"/>
      <color rgb="FF660066"/>
      <name val="Calibri"/>
      <family val="2"/>
      <scheme val="minor"/>
    </font>
    <font>
      <sz val="11"/>
      <color rgb="FF0070C0"/>
      <name val="Calibri"/>
      <family val="2"/>
      <scheme val="minor"/>
    </font>
    <font>
      <sz val="11"/>
      <color rgb="FF000000"/>
      <name val="Calibri"/>
      <family val="2"/>
      <scheme val="major"/>
    </font>
    <font>
      <sz val="11"/>
      <color rgb="FF666666"/>
      <name val="Verdana"/>
      <family val="2"/>
    </font>
    <font>
      <b/>
      <sz val="11"/>
      <color rgb="FF000000"/>
      <name val="Calibri"/>
      <family val="2"/>
      <scheme val="major"/>
    </font>
    <font>
      <b/>
      <sz val="12"/>
      <color theme="1"/>
      <name val="Calibri"/>
      <family val="2"/>
      <scheme val="minor"/>
    </font>
  </fonts>
  <fills count="12">
    <fill>
      <patternFill patternType="none"/>
    </fill>
    <fill>
      <patternFill patternType="gray125"/>
    </fill>
    <fill>
      <patternFill patternType="solid">
        <fgColor theme="0" tint="-0.14996795556505021"/>
        <bgColor indexed="64"/>
      </patternFill>
    </fill>
    <fill>
      <patternFill patternType="solid">
        <fgColor theme="4" tint="0.79998168889431442"/>
        <bgColor indexed="65"/>
      </patternFill>
    </fill>
    <fill>
      <patternFill patternType="solid">
        <fgColor theme="4" tint="-0.499984740745262"/>
        <bgColor indexed="64"/>
      </patternFill>
    </fill>
    <fill>
      <patternFill patternType="solid">
        <fgColor theme="0"/>
        <bgColor indexed="64"/>
      </patternFill>
    </fill>
    <fill>
      <patternFill patternType="solid">
        <fgColor rgb="FF0070C0"/>
        <bgColor indexed="64"/>
      </patternFill>
    </fill>
    <fill>
      <patternFill patternType="solid">
        <fgColor rgb="FFCC99FF"/>
        <bgColor indexed="64"/>
      </patternFill>
    </fill>
    <fill>
      <patternFill patternType="solid">
        <fgColor rgb="FF660066"/>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E0F0E0"/>
        <bgColor indexed="64"/>
      </patternFill>
    </fill>
  </fills>
  <borders count="15">
    <border>
      <left/>
      <right/>
      <top/>
      <bottom/>
      <diagonal/>
    </border>
    <border>
      <left/>
      <right/>
      <top/>
      <bottom style="thick">
        <color theme="4" tint="-0.499984740745262"/>
      </bottom>
      <diagonal/>
    </border>
    <border>
      <left/>
      <right/>
      <top/>
      <bottom style="medium">
        <color theme="4" tint="-0.499984740745262"/>
      </bottom>
      <diagonal/>
    </border>
    <border>
      <left/>
      <right/>
      <top style="thin">
        <color theme="4" tint="-0.499984740745262"/>
      </top>
      <bottom style="thin">
        <color theme="4" tint="-0.499984740745262"/>
      </bottom>
      <diagonal/>
    </border>
    <border>
      <left/>
      <right/>
      <top style="thin">
        <color theme="1" tint="0.499984740745262"/>
      </top>
      <bottom style="thin">
        <color theme="1" tint="0.499984740745262"/>
      </bottom>
      <diagonal/>
    </border>
    <border>
      <left/>
      <right/>
      <top style="thin">
        <color theme="2" tint="-9.9978637043366805E-2"/>
      </top>
      <bottom style="thin">
        <color theme="2" tint="-9.9978637043366805E-2"/>
      </bottom>
      <diagonal/>
    </border>
    <border>
      <left/>
      <right style="thin">
        <color theme="0"/>
      </right>
      <top/>
      <bottom/>
      <diagonal/>
    </border>
    <border>
      <left/>
      <right/>
      <top/>
      <bottom style="thin">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s>
  <cellStyleXfs count="16">
    <xf numFmtId="0" fontId="0" fillId="0" borderId="0"/>
    <xf numFmtId="0" fontId="8" fillId="0" borderId="1" applyNumberFormat="0" applyFill="0" applyProtection="0">
      <alignment vertical="center"/>
    </xf>
    <xf numFmtId="0" fontId="10" fillId="0" borderId="2" applyNumberFormat="0" applyFill="0" applyProtection="0">
      <alignment vertical="center"/>
    </xf>
    <xf numFmtId="0" fontId="3" fillId="0" borderId="3" applyNumberFormat="0" applyFill="0" applyProtection="0">
      <alignment vertical="center"/>
    </xf>
    <xf numFmtId="0" fontId="4" fillId="2" borderId="4" applyNumberFormat="0" applyProtection="0">
      <alignment horizontal="right"/>
    </xf>
    <xf numFmtId="0" fontId="5" fillId="0" borderId="4" applyNumberFormat="0" applyProtection="0">
      <alignment vertical="center"/>
    </xf>
    <xf numFmtId="10" fontId="6" fillId="0" borderId="0" applyFont="0" applyFill="0" applyBorder="0" applyAlignment="0" applyProtection="0"/>
    <xf numFmtId="164" fontId="4" fillId="2" borderId="0" applyFont="0" applyFill="0" applyBorder="0" applyAlignment="0" applyProtection="0"/>
    <xf numFmtId="0" fontId="4" fillId="3" borderId="0" applyNumberFormat="0" applyFont="0" applyAlignment="0">
      <alignment horizontal="center" vertical="center" wrapText="1"/>
    </xf>
    <xf numFmtId="0" fontId="7" fillId="4" borderId="0" applyNumberFormat="0" applyBorder="0" applyProtection="0">
      <alignment vertical="center" wrapText="1"/>
    </xf>
    <xf numFmtId="1" fontId="4" fillId="3" borderId="0" applyFont="0" applyFill="0" applyBorder="0" applyAlignment="0"/>
    <xf numFmtId="14" fontId="4" fillId="0" borderId="0" applyFont="0" applyFill="0" applyBorder="0" applyAlignment="0"/>
    <xf numFmtId="164" fontId="4" fillId="2" borderId="0" applyFont="0" applyFill="0" applyBorder="0" applyProtection="0">
      <alignment horizontal="right" indent="2"/>
    </xf>
    <xf numFmtId="0" fontId="9" fillId="6" borderId="0" applyFill="0" applyBorder="0" applyProtection="0">
      <alignment horizontal="left" vertical="center" wrapText="1" indent="1"/>
    </xf>
    <xf numFmtId="0" fontId="11" fillId="0" borderId="5">
      <alignment vertical="center"/>
    </xf>
    <xf numFmtId="0" fontId="12" fillId="5" borderId="0" applyFill="0" applyProtection="0">
      <alignment horizontal="center" vertical="center" wrapText="1"/>
    </xf>
  </cellStyleXfs>
  <cellXfs count="105">
    <xf numFmtId="0" fontId="0" fillId="0" borderId="0" xfId="0"/>
    <xf numFmtId="0" fontId="15" fillId="0" borderId="0" xfId="0" applyFont="1"/>
    <xf numFmtId="0" fontId="2" fillId="0" borderId="0" xfId="0" applyFont="1"/>
    <xf numFmtId="0" fontId="2" fillId="0" borderId="7" xfId="0" applyFont="1" applyBorder="1" applyAlignment="1">
      <alignment vertical="center"/>
    </xf>
    <xf numFmtId="164" fontId="13" fillId="0" borderId="8" xfId="7" applyFont="1" applyFill="1" applyBorder="1" applyAlignment="1">
      <alignment horizontal="right" vertical="center" indent="1"/>
    </xf>
    <xf numFmtId="10" fontId="13" fillId="0" borderId="8" xfId="6" applyFont="1" applyFill="1" applyBorder="1" applyAlignment="1">
      <alignment horizontal="right" vertical="center" indent="1"/>
    </xf>
    <xf numFmtId="0" fontId="13" fillId="0" borderId="8" xfId="5" applyFont="1" applyBorder="1">
      <alignment vertical="center"/>
    </xf>
    <xf numFmtId="0" fontId="13" fillId="0" borderId="9" xfId="5" applyFont="1" applyBorder="1">
      <alignment vertical="center"/>
    </xf>
    <xf numFmtId="0" fontId="13" fillId="0" borderId="10" xfId="5" applyFont="1" applyBorder="1">
      <alignment vertical="center"/>
    </xf>
    <xf numFmtId="0" fontId="13" fillId="0" borderId="11" xfId="5" applyFont="1" applyBorder="1">
      <alignment vertical="center"/>
    </xf>
    <xf numFmtId="1" fontId="13" fillId="0" borderId="8" xfId="10" applyFont="1" applyFill="1" applyBorder="1" applyAlignment="1">
      <alignment horizontal="center" vertical="center"/>
    </xf>
    <xf numFmtId="14" fontId="13" fillId="0" borderId="8" xfId="11" applyFont="1" applyFill="1" applyBorder="1" applyAlignment="1">
      <alignment horizontal="center" vertical="center"/>
    </xf>
    <xf numFmtId="164" fontId="13" fillId="0" borderId="8" xfId="12" applyFont="1" applyFill="1" applyBorder="1" applyAlignment="1">
      <alignment horizontal="center" vertical="center"/>
    </xf>
    <xf numFmtId="1" fontId="13" fillId="0" borderId="0" xfId="10" applyFont="1" applyFill="1" applyAlignment="1">
      <alignment horizontal="center"/>
    </xf>
    <xf numFmtId="14" fontId="13" fillId="0" borderId="0" xfId="11" applyFont="1" applyFill="1" applyAlignment="1">
      <alignment horizontal="center"/>
    </xf>
    <xf numFmtId="164" fontId="13" fillId="0" borderId="0" xfId="12" applyFont="1" applyFill="1" applyAlignment="1">
      <alignment horizontal="center"/>
    </xf>
    <xf numFmtId="1" fontId="13" fillId="0" borderId="8" xfId="10" applyFont="1" applyFill="1" applyBorder="1" applyAlignment="1">
      <alignment horizontal="center"/>
    </xf>
    <xf numFmtId="14" fontId="13" fillId="0" borderId="8" xfId="11" applyFont="1" applyFill="1" applyBorder="1" applyAlignment="1">
      <alignment horizontal="center"/>
    </xf>
    <xf numFmtId="164" fontId="13" fillId="0" borderId="8" xfId="12" applyFont="1" applyFill="1" applyBorder="1" applyAlignment="1">
      <alignment horizontal="center"/>
    </xf>
    <xf numFmtId="1" fontId="13" fillId="0" borderId="8" xfId="10" applyFont="1" applyFill="1" applyBorder="1" applyAlignment="1">
      <alignment horizontal="right" vertical="center" wrapText="1" indent="1"/>
    </xf>
    <xf numFmtId="0" fontId="21" fillId="0" borderId="0" xfId="13" applyFont="1" applyFill="1" applyBorder="1" applyAlignment="1">
      <alignment vertical="center" wrapText="1"/>
    </xf>
    <xf numFmtId="0" fontId="17" fillId="8" borderId="10" xfId="2" applyFont="1" applyFill="1" applyBorder="1">
      <alignment vertical="center"/>
    </xf>
    <xf numFmtId="0" fontId="17" fillId="8" borderId="11" xfId="2" applyFont="1" applyFill="1" applyBorder="1">
      <alignment vertical="center"/>
    </xf>
    <xf numFmtId="0" fontId="18" fillId="8" borderId="9" xfId="2" applyFont="1" applyFill="1" applyBorder="1">
      <alignment vertical="center"/>
    </xf>
    <xf numFmtId="0" fontId="18" fillId="8" borderId="10" xfId="2" applyFont="1" applyFill="1" applyBorder="1">
      <alignment vertical="center"/>
    </xf>
    <xf numFmtId="0" fontId="18" fillId="8" borderId="11" xfId="2" applyFont="1" applyFill="1" applyBorder="1">
      <alignment vertical="center"/>
    </xf>
    <xf numFmtId="0" fontId="22" fillId="8" borderId="9" xfId="2" applyFont="1" applyFill="1" applyBorder="1">
      <alignment vertical="center"/>
    </xf>
    <xf numFmtId="0" fontId="22" fillId="8" borderId="8" xfId="2" applyFont="1" applyFill="1" applyBorder="1">
      <alignment vertical="center"/>
    </xf>
    <xf numFmtId="0" fontId="13" fillId="7" borderId="9" xfId="5" applyFont="1" applyFill="1" applyBorder="1">
      <alignment vertical="center"/>
    </xf>
    <xf numFmtId="0" fontId="13" fillId="7" borderId="10" xfId="5" applyFont="1" applyFill="1" applyBorder="1">
      <alignment vertical="center"/>
    </xf>
    <xf numFmtId="0" fontId="13" fillId="7" borderId="11" xfId="5" applyFont="1" applyFill="1" applyBorder="1">
      <alignment vertical="center"/>
    </xf>
    <xf numFmtId="1" fontId="13" fillId="7" borderId="8" xfId="10" applyFont="1" applyFill="1" applyBorder="1" applyAlignment="1">
      <alignment horizontal="right" vertical="center" indent="1"/>
    </xf>
    <xf numFmtId="14" fontId="13" fillId="7" borderId="8" xfId="11" applyFont="1" applyFill="1" applyBorder="1" applyAlignment="1">
      <alignment horizontal="right" vertical="center" indent="1"/>
    </xf>
    <xf numFmtId="0" fontId="14" fillId="0" borderId="0" xfId="0" applyFont="1"/>
    <xf numFmtId="0" fontId="20" fillId="0" borderId="0" xfId="0" applyFont="1"/>
    <xf numFmtId="0" fontId="23" fillId="0" borderId="0" xfId="0" applyFont="1"/>
    <xf numFmtId="0" fontId="14" fillId="0" borderId="7" xfId="0" applyFont="1" applyBorder="1" applyAlignment="1">
      <alignment vertical="center"/>
    </xf>
    <xf numFmtId="0" fontId="24" fillId="8" borderId="8" xfId="15" applyFont="1" applyFill="1" applyBorder="1">
      <alignment horizontal="center" vertical="center" wrapText="1"/>
    </xf>
    <xf numFmtId="0" fontId="0" fillId="0" borderId="8" xfId="0" applyBorder="1"/>
    <xf numFmtId="0" fontId="0" fillId="0" borderId="8" xfId="0" applyBorder="1" applyAlignment="1">
      <alignment wrapText="1"/>
    </xf>
    <xf numFmtId="0" fontId="27" fillId="9" borderId="8" xfId="0" applyFont="1" applyFill="1" applyBorder="1"/>
    <xf numFmtId="0" fontId="0" fillId="7" borderId="8" xfId="0" applyFill="1" applyBorder="1" applyAlignment="1">
      <alignment wrapText="1"/>
    </xf>
    <xf numFmtId="0" fontId="0" fillId="7" borderId="8" xfId="0" applyFill="1" applyBorder="1"/>
    <xf numFmtId="0" fontId="29" fillId="9" borderId="8" xfId="0" applyFont="1" applyFill="1" applyBorder="1" applyAlignment="1">
      <alignment wrapText="1" shrinkToFit="1"/>
    </xf>
    <xf numFmtId="0" fontId="0" fillId="7" borderId="8" xfId="0" applyFill="1" applyBorder="1" applyAlignment="1">
      <alignment wrapText="1" shrinkToFit="1"/>
    </xf>
    <xf numFmtId="0" fontId="0" fillId="0" borderId="8" xfId="0" applyBorder="1" applyAlignment="1">
      <alignment wrapText="1" shrinkToFit="1"/>
    </xf>
    <xf numFmtId="0" fontId="24" fillId="8" borderId="8" xfId="0" applyFont="1" applyFill="1" applyBorder="1"/>
    <xf numFmtId="0" fontId="24" fillId="8" borderId="8" xfId="0" applyFont="1" applyFill="1" applyBorder="1" applyAlignment="1">
      <alignment wrapText="1"/>
    </xf>
    <xf numFmtId="0" fontId="24" fillId="8" borderId="8" xfId="0" applyFont="1" applyFill="1" applyBorder="1" applyAlignment="1">
      <alignment wrapText="1" shrinkToFit="1"/>
    </xf>
    <xf numFmtId="0" fontId="30" fillId="8" borderId="8" xfId="0" applyFont="1" applyFill="1" applyBorder="1" applyAlignment="1">
      <alignment vertical="center" wrapText="1" shrinkToFit="1"/>
    </xf>
    <xf numFmtId="0" fontId="0" fillId="7" borderId="8" xfId="0" applyFill="1" applyBorder="1" applyAlignment="1">
      <alignment horizontal="left" wrapText="1" shrinkToFit="1"/>
    </xf>
    <xf numFmtId="0" fontId="31" fillId="8" borderId="8" xfId="0" applyFont="1" applyFill="1" applyBorder="1"/>
    <xf numFmtId="0" fontId="19" fillId="7" borderId="8" xfId="0" applyFont="1" applyFill="1" applyBorder="1"/>
    <xf numFmtId="0" fontId="19" fillId="5" borderId="8" xfId="0" applyFont="1" applyFill="1" applyBorder="1"/>
    <xf numFmtId="0" fontId="32" fillId="0" borderId="8" xfId="0" applyFont="1" applyBorder="1" applyAlignment="1">
      <alignment wrapText="1"/>
    </xf>
    <xf numFmtId="0" fontId="24" fillId="8" borderId="8" xfId="0" applyFont="1" applyFill="1" applyBorder="1" applyProtection="1">
      <protection locked="0"/>
    </xf>
    <xf numFmtId="8" fontId="24" fillId="8" borderId="8" xfId="0" applyNumberFormat="1" applyFont="1" applyFill="1" applyBorder="1" applyAlignment="1" applyProtection="1">
      <alignment wrapText="1"/>
      <protection locked="0"/>
    </xf>
    <xf numFmtId="0" fontId="24" fillId="8" borderId="9" xfId="0" applyFont="1" applyFill="1" applyBorder="1" applyProtection="1">
      <protection locked="0"/>
    </xf>
    <xf numFmtId="0" fontId="0" fillId="5" borderId="0" xfId="0" applyFill="1" applyProtection="1">
      <protection locked="0"/>
    </xf>
    <xf numFmtId="0" fontId="14" fillId="5" borderId="0" xfId="0" applyFont="1" applyFill="1" applyProtection="1">
      <protection hidden="1"/>
    </xf>
    <xf numFmtId="166" fontId="0" fillId="7" borderId="8" xfId="0" applyNumberFormat="1" applyFill="1" applyBorder="1" applyProtection="1">
      <protection hidden="1"/>
    </xf>
    <xf numFmtId="167" fontId="0" fillId="7" borderId="8" xfId="0" applyNumberFormat="1" applyFill="1" applyBorder="1" applyProtection="1">
      <protection hidden="1"/>
    </xf>
    <xf numFmtId="164" fontId="26" fillId="9" borderId="8" xfId="0" applyNumberFormat="1" applyFont="1" applyFill="1" applyBorder="1" applyProtection="1">
      <protection hidden="1"/>
    </xf>
    <xf numFmtId="10" fontId="0" fillId="10" borderId="12" xfId="0" applyNumberFormat="1" applyFill="1" applyBorder="1" applyProtection="1">
      <protection locked="0"/>
    </xf>
    <xf numFmtId="0" fontId="0" fillId="10" borderId="13" xfId="0" applyFill="1" applyBorder="1" applyProtection="1">
      <protection locked="0"/>
    </xf>
    <xf numFmtId="165" fontId="14" fillId="5" borderId="0" xfId="0" applyNumberFormat="1" applyFont="1" applyFill="1" applyProtection="1">
      <protection hidden="1"/>
    </xf>
    <xf numFmtId="0" fontId="14" fillId="5" borderId="0" xfId="0" applyFont="1" applyFill="1" applyProtection="1">
      <protection locked="0"/>
    </xf>
    <xf numFmtId="0" fontId="36" fillId="0" borderId="8" xfId="0" applyFont="1" applyBorder="1" applyAlignment="1">
      <alignment wrapText="1"/>
    </xf>
    <xf numFmtId="0" fontId="28" fillId="0" borderId="8" xfId="0" applyFont="1" applyBorder="1"/>
    <xf numFmtId="0" fontId="28" fillId="7" borderId="8" xfId="0" applyFont="1" applyFill="1" applyBorder="1"/>
    <xf numFmtId="0" fontId="36" fillId="7" borderId="8" xfId="0" applyFont="1" applyFill="1" applyBorder="1" applyAlignment="1">
      <alignment wrapText="1"/>
    </xf>
    <xf numFmtId="9" fontId="24" fillId="8" borderId="8" xfId="0" applyNumberFormat="1" applyFont="1" applyFill="1" applyBorder="1" applyProtection="1">
      <protection locked="0"/>
    </xf>
    <xf numFmtId="6" fontId="0" fillId="7" borderId="8" xfId="0" applyNumberFormat="1" applyFill="1" applyBorder="1" applyProtection="1">
      <protection locked="0"/>
    </xf>
    <xf numFmtId="6" fontId="0" fillId="11" borderId="8" xfId="0" applyNumberFormat="1" applyFill="1" applyBorder="1" applyProtection="1">
      <protection locked="0"/>
    </xf>
    <xf numFmtId="6" fontId="26" fillId="9" borderId="8" xfId="0" applyNumberFormat="1" applyFont="1" applyFill="1" applyBorder="1" applyProtection="1">
      <protection locked="0"/>
    </xf>
    <xf numFmtId="3" fontId="37" fillId="0" borderId="8" xfId="0" applyNumberFormat="1" applyFont="1" applyBorder="1"/>
    <xf numFmtId="0" fontId="1" fillId="5" borderId="0" xfId="0" applyFont="1" applyFill="1" applyProtection="1">
      <protection locked="0"/>
    </xf>
    <xf numFmtId="0" fontId="1" fillId="0" borderId="0" xfId="0" applyFont="1"/>
    <xf numFmtId="3" fontId="1" fillId="0" borderId="0" xfId="0" applyNumberFormat="1" applyFont="1"/>
    <xf numFmtId="0" fontId="1" fillId="0" borderId="6" xfId="0" applyFont="1" applyBorder="1"/>
    <xf numFmtId="0" fontId="1" fillId="0" borderId="7" xfId="0" applyFont="1" applyBorder="1" applyAlignment="1">
      <alignment vertical="center"/>
    </xf>
    <xf numFmtId="1" fontId="1" fillId="0" borderId="0" xfId="10" applyFont="1" applyFill="1"/>
    <xf numFmtId="14" fontId="1" fillId="0" borderId="0" xfId="11" applyFont="1" applyFill="1"/>
    <xf numFmtId="164" fontId="1" fillId="0" borderId="0" xfId="12" applyFont="1" applyFill="1">
      <alignment horizontal="right" indent="2"/>
    </xf>
    <xf numFmtId="164" fontId="1" fillId="10" borderId="13" xfId="0" applyNumberFormat="1" applyFont="1" applyFill="1" applyBorder="1" applyProtection="1">
      <protection locked="0"/>
    </xf>
    <xf numFmtId="0" fontId="13" fillId="7" borderId="8" xfId="5" applyFont="1" applyFill="1" applyBorder="1" applyAlignment="1">
      <alignment vertical="center"/>
    </xf>
    <xf numFmtId="164" fontId="13" fillId="7" borderId="8" xfId="8" applyNumberFormat="1" applyFont="1" applyFill="1" applyBorder="1" applyAlignment="1" applyProtection="1">
      <alignment horizontal="right" vertical="center" indent="1"/>
      <protection hidden="1"/>
    </xf>
    <xf numFmtId="0" fontId="13" fillId="0" borderId="8" xfId="5" applyFont="1" applyBorder="1" applyAlignment="1">
      <alignment vertical="center"/>
    </xf>
    <xf numFmtId="1" fontId="13" fillId="0" borderId="8" xfId="10" applyFont="1" applyFill="1" applyBorder="1" applyAlignment="1" applyProtection="1">
      <alignment horizontal="right" vertical="center" indent="1"/>
      <protection hidden="1"/>
    </xf>
    <xf numFmtId="0" fontId="25" fillId="0" borderId="0" xfId="13" applyFont="1" applyFill="1" applyBorder="1" applyAlignment="1">
      <alignment horizontal="center" vertical="center" wrapText="1"/>
    </xf>
    <xf numFmtId="0" fontId="16" fillId="0" borderId="0" xfId="13" applyFont="1" applyFill="1" applyBorder="1" applyAlignment="1">
      <alignment horizontal="center" vertical="center" wrapText="1"/>
    </xf>
    <xf numFmtId="1" fontId="13" fillId="7" borderId="8" xfId="10" applyFont="1" applyFill="1" applyBorder="1" applyAlignment="1" applyProtection="1">
      <alignment horizontal="right" vertical="center" indent="1"/>
      <protection hidden="1"/>
    </xf>
    <xf numFmtId="164" fontId="13" fillId="0" borderId="8" xfId="8" applyNumberFormat="1" applyFont="1" applyFill="1" applyBorder="1" applyAlignment="1" applyProtection="1">
      <alignment horizontal="right" vertical="center" indent="1"/>
      <protection hidden="1"/>
    </xf>
    <xf numFmtId="0" fontId="19" fillId="0" borderId="9" xfId="5" applyFont="1" applyBorder="1" applyAlignment="1">
      <alignment horizontal="left" vertical="center" indent="1"/>
    </xf>
    <xf numFmtId="0" fontId="19" fillId="0" borderId="10" xfId="5" applyFont="1" applyBorder="1" applyAlignment="1">
      <alignment horizontal="left" vertical="center" indent="1"/>
    </xf>
    <xf numFmtId="0" fontId="19" fillId="0" borderId="11" xfId="5" applyFont="1" applyBorder="1" applyAlignment="1">
      <alignment horizontal="left" vertical="center" indent="1"/>
    </xf>
    <xf numFmtId="0" fontId="19" fillId="0" borderId="8" xfId="3" applyFont="1" applyFill="1" applyBorder="1" applyAlignment="1">
      <alignment horizontal="left" vertical="top" indent="1"/>
    </xf>
    <xf numFmtId="0" fontId="13" fillId="0" borderId="8" xfId="3" applyFont="1" applyFill="1" applyBorder="1" applyAlignment="1">
      <alignment horizontal="right" vertical="center" indent="1"/>
    </xf>
    <xf numFmtId="164" fontId="13" fillId="7" borderId="9" xfId="8" applyNumberFormat="1" applyFont="1" applyFill="1" applyBorder="1" applyAlignment="1" applyProtection="1">
      <alignment horizontal="right" vertical="center"/>
      <protection hidden="1"/>
    </xf>
    <xf numFmtId="164" fontId="13" fillId="7" borderId="10" xfId="8" applyNumberFormat="1" applyFont="1" applyFill="1" applyBorder="1" applyAlignment="1" applyProtection="1">
      <alignment horizontal="right" vertical="center"/>
      <protection hidden="1"/>
    </xf>
    <xf numFmtId="164" fontId="13" fillId="7" borderId="11" xfId="8" applyNumberFormat="1" applyFont="1" applyFill="1" applyBorder="1" applyAlignment="1" applyProtection="1">
      <alignment horizontal="right" vertical="center"/>
      <protection hidden="1"/>
    </xf>
    <xf numFmtId="0" fontId="35" fillId="0" borderId="14" xfId="0" applyFont="1" applyBorder="1" applyAlignment="1">
      <alignment horizontal="center"/>
    </xf>
    <xf numFmtId="0" fontId="34" fillId="5" borderId="0" xfId="0" applyFont="1" applyFill="1" applyAlignment="1" applyProtection="1">
      <alignment horizontal="center"/>
      <protection locked="0"/>
    </xf>
    <xf numFmtId="0" fontId="39" fillId="9" borderId="9" xfId="0" applyFont="1" applyFill="1" applyBorder="1" applyAlignment="1" applyProtection="1">
      <alignment horizontal="center"/>
      <protection locked="0"/>
    </xf>
    <xf numFmtId="0" fontId="39" fillId="9" borderId="11" xfId="0" applyFont="1" applyFill="1" applyBorder="1" applyAlignment="1" applyProtection="1">
      <alignment horizontal="center"/>
      <protection locked="0"/>
    </xf>
  </cellXfs>
  <cellStyles count="16">
    <cellStyle name="Amount" xfId="7" xr:uid="{00000000-0005-0000-0000-000000000000}"/>
    <cellStyle name="Date" xfId="11" xr:uid="{00000000-0005-0000-0000-000001000000}"/>
    <cellStyle name="Explanatory Text" xfId="5" builtinId="53" customBuiltin="1"/>
    <cellStyle name="Heading 1" xfId="1" builtinId="16" customBuiltin="1"/>
    <cellStyle name="Heading 2" xfId="2" builtinId="17" customBuiltin="1"/>
    <cellStyle name="Heading 3" xfId="3" builtinId="18" customBuiltin="1"/>
    <cellStyle name="Heading 4" xfId="9" builtinId="19" customBuiltin="1"/>
    <cellStyle name="Heading 4 Right aligned" xfId="13" xr:uid="{00000000-0005-0000-0000-000007000000}"/>
    <cellStyle name="Input" xfId="4" builtinId="20" customBuiltin="1"/>
    <cellStyle name="Loan Summary" xfId="8" xr:uid="{00000000-0005-0000-0000-000009000000}"/>
    <cellStyle name="Normal" xfId="0" builtinId="0" customBuiltin="1"/>
    <cellStyle name="Number" xfId="10" xr:uid="{00000000-0005-0000-0000-00000B000000}"/>
    <cellStyle name="Percent" xfId="6" builtinId="5" customBuiltin="1"/>
    <cellStyle name="Style 6" xfId="15" xr:uid="{B951F589-AD34-4A5A-AD93-BD9EF15BF323}"/>
    <cellStyle name="SubHead_4" xfId="14" xr:uid="{C3E1C124-5275-4C88-AFC2-C1F30B3DD92B}"/>
    <cellStyle name="Table Amount" xfId="12" xr:uid="{00000000-0005-0000-0000-00000D000000}"/>
  </cellStyles>
  <dxfs count="20">
    <dxf>
      <font>
        <strike val="0"/>
        <outline val="0"/>
        <shadow val="0"/>
        <u val="none"/>
        <vertAlign val="baseline"/>
        <color theme="1"/>
        <name val="Calibri"/>
        <family val="2"/>
        <scheme val="minor"/>
      </font>
      <fill>
        <patternFill patternType="none">
          <fgColor indexed="64"/>
          <bgColor auto="1"/>
        </patternFill>
      </fill>
    </dxf>
    <dxf>
      <font>
        <strike val="0"/>
        <outline val="0"/>
        <shadow val="0"/>
        <u val="none"/>
        <vertAlign val="baseline"/>
        <color theme="1"/>
        <name val="Calibri"/>
        <family val="2"/>
        <scheme val="minor"/>
      </font>
      <fill>
        <patternFill patternType="none">
          <fgColor indexed="64"/>
          <bgColor auto="1"/>
        </patternFill>
      </fill>
    </dxf>
    <dxf>
      <font>
        <strike val="0"/>
        <outline val="0"/>
        <shadow val="0"/>
        <u val="none"/>
        <vertAlign val="baseline"/>
        <color theme="1"/>
        <name val="Calibri"/>
        <family val="2"/>
        <scheme val="minor"/>
      </font>
      <fill>
        <patternFill patternType="none">
          <fgColor indexed="64"/>
          <bgColor auto="1"/>
        </patternFill>
      </fill>
    </dxf>
    <dxf>
      <font>
        <strike val="0"/>
        <outline val="0"/>
        <shadow val="0"/>
        <u val="none"/>
        <vertAlign val="baseline"/>
        <color theme="1"/>
        <name val="Calibri"/>
        <family val="2"/>
        <scheme val="minor"/>
      </font>
      <fill>
        <patternFill patternType="none">
          <fgColor indexed="64"/>
          <bgColor auto="1"/>
        </patternFill>
      </fill>
    </dxf>
    <dxf>
      <font>
        <strike val="0"/>
        <outline val="0"/>
        <shadow val="0"/>
        <u val="none"/>
        <vertAlign val="baseline"/>
        <color theme="1"/>
        <name val="Calibri"/>
        <family val="2"/>
        <scheme val="minor"/>
      </font>
      <fill>
        <patternFill patternType="none">
          <fgColor indexed="64"/>
          <bgColor auto="1"/>
        </patternFill>
      </fill>
    </dxf>
    <dxf>
      <font>
        <strike val="0"/>
        <outline val="0"/>
        <shadow val="0"/>
        <u val="none"/>
        <vertAlign val="baseline"/>
        <color theme="1"/>
        <name val="Calibri"/>
        <family val="2"/>
        <scheme val="minor"/>
      </font>
      <fill>
        <patternFill patternType="none">
          <fgColor indexed="64"/>
          <bgColor auto="1"/>
        </patternFill>
      </fill>
    </dxf>
    <dxf>
      <font>
        <strike val="0"/>
        <outline val="0"/>
        <shadow val="0"/>
        <u val="none"/>
        <vertAlign val="baseline"/>
        <color theme="1"/>
        <name val="Calibri"/>
        <family val="2"/>
        <scheme val="minor"/>
      </font>
      <fill>
        <patternFill patternType="none">
          <fgColor indexed="64"/>
          <bgColor auto="1"/>
        </patternFill>
      </fill>
    </dxf>
    <dxf>
      <font>
        <strike val="0"/>
        <outline val="0"/>
        <shadow val="0"/>
        <u val="none"/>
        <vertAlign val="baseline"/>
        <color theme="1"/>
        <name val="Calibri"/>
        <family val="2"/>
        <scheme val="minor"/>
      </font>
      <fill>
        <patternFill patternType="none">
          <fgColor indexed="64"/>
          <bgColor auto="1"/>
        </patternFill>
      </fill>
    </dxf>
    <dxf>
      <font>
        <strike val="0"/>
        <outline val="0"/>
        <shadow val="0"/>
        <u val="none"/>
        <vertAlign val="baseline"/>
        <color theme="1"/>
        <name val="Calibri"/>
        <family val="2"/>
        <scheme val="minor"/>
      </font>
      <fill>
        <patternFill patternType="none">
          <fgColor indexed="64"/>
          <bgColor auto="1"/>
        </patternFill>
      </fill>
    </dxf>
    <dxf>
      <font>
        <strike val="0"/>
        <outline val="0"/>
        <shadow val="0"/>
        <u val="none"/>
        <vertAlign val="baseline"/>
        <color theme="1"/>
        <name val="Calibri"/>
        <family val="2"/>
        <scheme val="minor"/>
      </font>
      <fill>
        <patternFill patternType="none">
          <fgColor indexed="64"/>
          <bgColor auto="1"/>
        </patternFill>
      </fill>
    </dxf>
    <dxf>
      <font>
        <strike val="0"/>
        <outline val="0"/>
        <shadow val="0"/>
        <u val="none"/>
        <vertAlign val="baseline"/>
        <color theme="1"/>
        <name val="Calibri"/>
        <family val="2"/>
        <scheme val="minor"/>
      </font>
      <fill>
        <patternFill patternType="none">
          <fgColor indexed="64"/>
          <bgColor auto="1"/>
        </patternFill>
      </fill>
    </dxf>
    <dxf>
      <border>
        <bottom style="thin">
          <color indexed="64"/>
        </bottom>
      </border>
    </dxf>
    <dxf>
      <font>
        <strike val="0"/>
        <outline val="0"/>
        <shadow val="0"/>
        <u val="none"/>
        <vertAlign val="baseline"/>
        <sz val="14"/>
        <color theme="0"/>
        <name val="Calibri"/>
        <family val="2"/>
        <scheme val="minor"/>
      </font>
      <fill>
        <patternFill patternType="solid">
          <fgColor indexed="64"/>
          <bgColor rgb="FF660066"/>
        </patternFill>
      </fill>
      <alignment vertical="center" textRotation="0" indent="0" justifyLastLine="0" shrinkToFit="0" readingOrder="0"/>
      <border diagonalUp="0" diagonalDown="0" outline="0">
        <left style="thin">
          <color indexed="64"/>
        </left>
        <right style="thin">
          <color indexed="64"/>
        </right>
        <top/>
        <bottom/>
      </border>
    </dxf>
    <dxf>
      <font>
        <color theme="0"/>
      </font>
      <fill>
        <patternFill>
          <bgColor theme="0"/>
        </patternFill>
      </fill>
      <border>
        <left/>
        <right/>
        <top/>
        <bottom/>
        <vertical/>
        <horizontal/>
      </border>
    </dxf>
    <dxf>
      <font>
        <color rgb="FF7030A0"/>
      </font>
    </dxf>
    <dxf>
      <font>
        <color theme="0"/>
      </font>
    </dxf>
    <dxf>
      <font>
        <color rgb="FFCC99FF"/>
      </font>
    </dxf>
    <dxf>
      <font>
        <color theme="1" tint="0.24994659260841701"/>
      </font>
      <border>
        <top style="double">
          <color theme="4"/>
        </top>
      </border>
    </dxf>
    <dxf>
      <font>
        <b/>
        <i val="0"/>
        <color theme="1" tint="0.34998626667073579"/>
      </font>
      <fill>
        <patternFill patternType="none">
          <fgColor indexed="64"/>
          <bgColor auto="1"/>
        </patternFill>
      </fill>
      <border>
        <left/>
        <right/>
        <top/>
        <bottom style="thin">
          <color auto="1"/>
        </bottom>
        <vertical style="thin">
          <color theme="2" tint="-9.9948118533890809E-2"/>
        </vertical>
        <horizontal style="thin">
          <color theme="2" tint="-9.9948118533890809E-2"/>
        </horizontal>
      </border>
    </dxf>
    <dxf>
      <font>
        <color theme="1" tint="0.24994659260841701"/>
      </font>
      <border>
        <left/>
        <right/>
        <top style="thin">
          <color theme="2" tint="-9.9948118533890809E-2"/>
        </top>
        <bottom style="thin">
          <color theme="2" tint="-9.9948118533890809E-2"/>
        </bottom>
        <vertical style="thin">
          <color theme="2" tint="-9.9948118533890809E-2"/>
        </vertical>
        <horizontal style="thin">
          <color theme="2" tint="-9.9948118533890809E-2"/>
        </horizontal>
      </border>
    </dxf>
  </dxfs>
  <tableStyles count="3" defaultTableStyle="TableStyleMedium2" defaultPivotStyle="PivotStyleLight16">
    <tableStyle name="Loan Amortization Schedule" pivot="0" count="3" xr9:uid="{00000000-0011-0000-FFFF-FFFF00000000}">
      <tableStyleElement type="wholeTable" dxfId="19"/>
      <tableStyleElement type="headerRow" dxfId="18"/>
      <tableStyleElement type="totalRow" dxfId="17"/>
    </tableStyle>
    <tableStyle name="PivotTable Style 1" table="0" count="2" xr9:uid="{C446868E-50AA-4FC8-B48F-28855EFB8B65}">
      <tableStyleElement type="firstColumnStripe" dxfId="16"/>
      <tableStyleElement type="secondColumnStripe" dxfId="15"/>
    </tableStyle>
    <tableStyle name="Table Style 1" pivot="0" count="1" xr9:uid="{E93F4575-B1CC-4B08-AD94-136507F8A464}">
      <tableStyleElement type="wholeTable" dxfId="1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000066"/>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0F0E0"/>
      <color rgb="FFCC99FF"/>
      <color rgb="FF660066"/>
      <color rgb="FF376B36"/>
      <color rgb="FF0070C0"/>
      <color rgb="FFE7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39686</xdr:colOff>
      <xdr:row>1</xdr:row>
      <xdr:rowOff>138906</xdr:rowOff>
    </xdr:from>
    <xdr:to>
      <xdr:col>4</xdr:col>
      <xdr:colOff>135096</xdr:colOff>
      <xdr:row>1</xdr:row>
      <xdr:rowOff>741607</xdr:rowOff>
    </xdr:to>
    <xdr:pic>
      <xdr:nvPicPr>
        <xdr:cNvPr id="3" name="Picture 2">
          <a:extLst>
            <a:ext uri="{FF2B5EF4-FFF2-40B4-BE49-F238E27FC236}">
              <a16:creationId xmlns:a16="http://schemas.microsoft.com/office/drawing/2014/main" id="{2D4DEDF6-487F-4D0F-B477-7F41C623BF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811" y="406797"/>
          <a:ext cx="3046017" cy="5988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361950</xdr:colOff>
      <xdr:row>0</xdr:row>
      <xdr:rowOff>104776</xdr:rowOff>
    </xdr:from>
    <xdr:to>
      <xdr:col>0</xdr:col>
      <xdr:colOff>1857375</xdr:colOff>
      <xdr:row>0</xdr:row>
      <xdr:rowOff>398798</xdr:rowOff>
    </xdr:to>
    <xdr:pic>
      <xdr:nvPicPr>
        <xdr:cNvPr id="3" name="Picture 2">
          <a:extLst>
            <a:ext uri="{FF2B5EF4-FFF2-40B4-BE49-F238E27FC236}">
              <a16:creationId xmlns:a16="http://schemas.microsoft.com/office/drawing/2014/main" id="{14A15CC2-7C97-4699-BF70-85878343AC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104776"/>
          <a:ext cx="1495425" cy="29402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CA382EF-BEF8-4FAC-BDE6-14E294B4CB3B}" name="PaymentSchedule3" displayName="PaymentSchedule3" ref="B12:K295" totalsRowShown="0" headerRowDxfId="12" dataDxfId="10" headerRowBorderDxfId="11" headerRowCellStyle="Style 6">
  <tableColumns count="10">
    <tableColumn id="1" xr3:uid="{34276CB7-3C34-4F7B-BA90-A3E3BDDC992A}" name="Payment Number" dataDxfId="9" dataCellStyle="Number">
      <calculatedColumnFormula>IF(LoanIsGood,IF(ROW()-ROW(PaymentSchedule3[[#Headers],[Payment Number]])&gt;ScheduledNumberOfPayments,"",ROW()-ROW(PaymentSchedule3[[#Headers],[Payment Number]])),"")</calculatedColumnFormula>
    </tableColumn>
    <tableColumn id="2" xr3:uid="{1403A054-F61D-429F-B1BB-4476EC6315CE}" name="Payment_x000a_Date" dataDxfId="8" dataCellStyle="Date">
      <calculatedColumnFormula>IF(PaymentSchedule3[[#This Row],[Payment Number]]&lt;&gt;"",EOMONTH(LoanStartDate,ROW(PaymentSchedule3[[#This Row],[Payment Number]])-ROW(PaymentSchedule3[[#Headers],[Payment Number]])-2)+DAY(LoanStartDate),"")</calculatedColumnFormula>
    </tableColumn>
    <tableColumn id="3" xr3:uid="{E67FFDE2-0DC2-4D6E-AF3F-C5A588B48155}" name="Beginning_x000a_Balance" dataDxfId="7" dataCellStyle="Table Amount">
      <calculatedColumnFormula>IF(PaymentSchedule3[[#This Row],[Payment Number]]&lt;&gt;"",IF(ROW()-ROW(PaymentSchedule3[[#Headers],[Beginning
Balance]])=1,LoanAmount,INDEX(PaymentSchedule3[Ending
Balance],ROW()-ROW(PaymentSchedule3[[#Headers],[Beginning
Balance]])-1)),"")</calculatedColumnFormula>
    </tableColumn>
    <tableColumn id="4" xr3:uid="{7F890269-E34F-4DDB-A395-4C6596B64B17}" name="Scheduled Payment" dataDxfId="6" dataCellStyle="Table Amount">
      <calculatedColumnFormula>IF(PaymentSchedule3[[#This Row],[Payment Number]]&lt;&gt;"",ScheduledPayment,"")</calculatedColumnFormula>
    </tableColumn>
    <tableColumn id="5" xr3:uid="{931027E7-8C19-4466-9D4A-F9288DA86D21}" name="Extra_x000a_Payment" dataDxfId="5" dataCellStyle="Table Amount">
      <calculatedColumnFormula>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calculatedColumnFormula>
    </tableColumn>
    <tableColumn id="6" xr3:uid="{CC5B15AD-AB99-402B-813B-ED379DF9B554}" name="Total_x000a_Payment" dataDxfId="4" dataCellStyle="Table Amount">
      <calculatedColumnFormula>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calculatedColumnFormula>
    </tableColumn>
    <tableColumn id="7" xr3:uid="{56A64BC0-073E-48F7-BD63-28B35D636790}" name="Principal" dataDxfId="3" dataCellStyle="Table Amount">
      <calculatedColumnFormula>IF(PaymentSchedule3[[#This Row],[Payment Number]]&lt;&gt;"",PaymentSchedule3[[#This Row],[Total
Payment]]-PaymentSchedule3[[#This Row],[Interest]],"")</calculatedColumnFormula>
    </tableColumn>
    <tableColumn id="8" xr3:uid="{4A9CA4D4-2346-4A75-8123-A968977AF4B8}" name="Interest" dataDxfId="2" dataCellStyle="Table Amount">
      <calculatedColumnFormula>IF(PaymentSchedule3[[#This Row],[Payment Number]]&lt;&gt;"",PaymentSchedule3[[#This Row],[Beginning
Balance]]*(InterestRate/PaymentsPerYear),"")</calculatedColumnFormula>
    </tableColumn>
    <tableColumn id="9" xr3:uid="{C39E71DF-B719-4486-AA13-11B7D11F817D}" name="Ending_x000a_Balance" dataDxfId="1" dataCellStyle="Table Amount">
      <calculatedColumnFormula>IF(PaymentSchedule3[[#This Row],[Payment Number]]&lt;&gt;"",IF(PaymentSchedule3[[#This Row],[Scheduled Payment]]+PaymentSchedule3[[#This Row],[Extra
Payment]]&lt;=PaymentSchedule3[[#This Row],[Beginning
Balance]],PaymentSchedule3[[#This Row],[Beginning
Balance]]-PaymentSchedule3[[#This Row],[Principal]],0),"")</calculatedColumnFormula>
    </tableColumn>
    <tableColumn id="10" xr3:uid="{FF2DDF66-04AB-4B2F-A770-16226B363CDF}" name="Cumulative_x000a_Interest" dataDxfId="0" dataCellStyle="Table Amount">
      <calculatedColumnFormula>IF(PaymentSchedule3[[#This Row],[Payment Number]]&lt;&gt;"",SUM(INDEX(PaymentSchedule3[Interest],1,1):PaymentSchedule3[[#This Row],[Interest]]),"")</calculatedColumnFormula>
    </tableColumn>
  </tableColumns>
  <tableStyleInfo name="Loan Amortization Schedule" showFirstColumn="0" showLastColumn="0" showRowStripes="1" showColumnStripes="0"/>
  <extLst>
    <ext xmlns:x14="http://schemas.microsoft.com/office/spreadsheetml/2009/9/main" uri="{504A1905-F514-4f6f-8877-14C23A59335A}">
      <x14:table altTextSummary="Track payment number, payment date, beginning balance, ending balance, scheduled payment, extra payment, principal amount, interest and cumulative interest amounts"/>
    </ext>
  </extLst>
</table>
</file>

<file path=xl/theme/theme1.xml><?xml version="1.0" encoding="utf-8"?>
<a:theme xmlns:a="http://schemas.openxmlformats.org/drawingml/2006/main" name="Office Theme">
  <a:themeElements>
    <a:clrScheme name="Custom 6">
      <a:dk1>
        <a:srgbClr val="000000"/>
      </a:dk1>
      <a:lt1>
        <a:srgbClr val="FFFFFF"/>
      </a:lt1>
      <a:dk2>
        <a:srgbClr val="635C50"/>
      </a:dk2>
      <a:lt2>
        <a:srgbClr val="E8E7E5"/>
      </a:lt2>
      <a:accent1>
        <a:srgbClr val="84C183"/>
      </a:accent1>
      <a:accent2>
        <a:srgbClr val="FCF600"/>
      </a:accent2>
      <a:accent3>
        <a:srgbClr val="82CECC"/>
      </a:accent3>
      <a:accent4>
        <a:srgbClr val="FFAD2E"/>
      </a:accent4>
      <a:accent5>
        <a:srgbClr val="E67342"/>
      </a:accent5>
      <a:accent6>
        <a:srgbClr val="0070C0"/>
      </a:accent6>
      <a:hlink>
        <a:srgbClr val="82CECC"/>
      </a:hlink>
      <a:folHlink>
        <a:srgbClr val="B580A1"/>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90632-B3BD-43EF-A3A5-D48CEBC148C6}">
  <sheetPr>
    <tabColor rgb="FF660066"/>
    <pageSetUpPr autoPageBreaks="0" fitToPage="1"/>
  </sheetPr>
  <dimension ref="A1:Q295"/>
  <sheetViews>
    <sheetView showGridLines="0" tabSelected="1" topLeftCell="B4" zoomScale="147" zoomScaleNormal="115" workbookViewId="0">
      <selection activeCell="E13" sqref="E13"/>
    </sheetView>
  </sheetViews>
  <sheetFormatPr defaultColWidth="8.6640625" defaultRowHeight="14.4" x14ac:dyDescent="0.3"/>
  <cols>
    <col min="1" max="1" width="3.44140625" style="2" customWidth="1"/>
    <col min="2" max="2" width="12.6640625" style="2" customWidth="1"/>
    <col min="3" max="3" width="14.6640625" style="2" customWidth="1"/>
    <col min="4" max="4" width="16.6640625" style="2" customWidth="1"/>
    <col min="5" max="10" width="15.6640625" style="2" customWidth="1"/>
    <col min="11" max="11" width="17.6640625" style="2" customWidth="1"/>
    <col min="12" max="12" width="8.6640625" style="33"/>
    <col min="13" max="16384" width="8.6640625" style="2"/>
  </cols>
  <sheetData>
    <row r="1" spans="1:17" s="1" customFormat="1" ht="21" customHeight="1" x14ac:dyDescent="0.3">
      <c r="B1" s="20"/>
      <c r="C1" s="20"/>
      <c r="D1" s="20"/>
      <c r="E1" s="20"/>
      <c r="F1" s="20"/>
      <c r="G1" s="20"/>
      <c r="H1" s="20"/>
      <c r="I1" s="20"/>
      <c r="J1" s="20"/>
      <c r="K1" s="20"/>
      <c r="L1" s="35"/>
    </row>
    <row r="2" spans="1:17" s="1" customFormat="1" ht="67.95" customHeight="1" x14ac:dyDescent="0.3">
      <c r="B2" s="20"/>
      <c r="C2" s="89" t="s">
        <v>0</v>
      </c>
      <c r="D2" s="90"/>
      <c r="E2" s="90"/>
      <c r="F2" s="90"/>
      <c r="G2" s="90"/>
      <c r="H2" s="90"/>
      <c r="I2" s="90"/>
      <c r="J2" s="90"/>
      <c r="K2" s="90"/>
      <c r="L2" s="35"/>
    </row>
    <row r="3" spans="1:17" s="1" customFormat="1" ht="24" customHeight="1" x14ac:dyDescent="0.3">
      <c r="B3" s="20"/>
      <c r="C3" s="20"/>
      <c r="D3" s="20"/>
      <c r="E3" s="20"/>
      <c r="F3" s="20"/>
      <c r="G3" s="20"/>
      <c r="H3" s="20"/>
      <c r="I3" s="20"/>
      <c r="J3" s="20"/>
      <c r="K3" s="20"/>
      <c r="L3" s="35"/>
    </row>
    <row r="4" spans="1:17" ht="37.950000000000003" customHeight="1" x14ac:dyDescent="0.3">
      <c r="A4" s="77"/>
      <c r="B4" s="26" t="s">
        <v>1</v>
      </c>
      <c r="C4" s="21"/>
      <c r="D4" s="21"/>
      <c r="E4" s="22"/>
      <c r="F4" s="33"/>
      <c r="G4" s="27" t="s">
        <v>2</v>
      </c>
      <c r="H4" s="23"/>
      <c r="I4" s="24"/>
      <c r="J4" s="24"/>
      <c r="K4" s="25"/>
      <c r="M4" s="77"/>
      <c r="N4" s="77"/>
      <c r="O4" s="77"/>
      <c r="P4" s="77"/>
      <c r="Q4" s="77"/>
    </row>
    <row r="5" spans="1:17" ht="24" customHeight="1" x14ac:dyDescent="0.3">
      <c r="A5" s="77"/>
      <c r="B5" s="28" t="s">
        <v>3</v>
      </c>
      <c r="C5" s="29"/>
      <c r="D5" s="30"/>
      <c r="E5" s="75">
        <v>12000</v>
      </c>
      <c r="F5" s="33"/>
      <c r="G5" s="85" t="s">
        <v>4</v>
      </c>
      <c r="H5" s="85"/>
      <c r="I5" s="86">
        <f>IF(LoanIsGood,-PMT(InterestRate/PaymentsPerYear,ScheduledNumberOfPayments,LoanAmount),"")</f>
        <v>127.27861828689028</v>
      </c>
      <c r="J5" s="86"/>
      <c r="K5" s="86"/>
      <c r="M5" s="77"/>
      <c r="N5" s="78"/>
      <c r="O5" s="78"/>
      <c r="P5" s="77"/>
      <c r="Q5" s="77"/>
    </row>
    <row r="6" spans="1:17" ht="24" customHeight="1" x14ac:dyDescent="0.3">
      <c r="A6" s="77"/>
      <c r="B6" s="7" t="s">
        <v>5</v>
      </c>
      <c r="C6" s="8"/>
      <c r="D6" s="9"/>
      <c r="E6" s="5">
        <v>0.05</v>
      </c>
      <c r="F6" s="33"/>
      <c r="G6" s="87" t="s">
        <v>6</v>
      </c>
      <c r="H6" s="87"/>
      <c r="I6" s="88">
        <f>IF(LoanIsGood,LoanPeriod*PaymentsPerYear,"")</f>
        <v>120</v>
      </c>
      <c r="J6" s="88"/>
      <c r="K6" s="88"/>
      <c r="M6" s="77"/>
      <c r="N6" s="77"/>
      <c r="O6" s="77"/>
      <c r="P6" s="77"/>
      <c r="Q6" s="77"/>
    </row>
    <row r="7" spans="1:17" ht="24" customHeight="1" x14ac:dyDescent="0.3">
      <c r="A7" s="77"/>
      <c r="B7" s="28" t="s">
        <v>7</v>
      </c>
      <c r="C7" s="29"/>
      <c r="D7" s="30"/>
      <c r="E7" s="31">
        <v>10</v>
      </c>
      <c r="F7" s="33"/>
      <c r="G7" s="85" t="s">
        <v>8</v>
      </c>
      <c r="H7" s="85"/>
      <c r="I7" s="91">
        <f>ActualNumberOfPayments</f>
        <v>120</v>
      </c>
      <c r="J7" s="91"/>
      <c r="K7" s="91"/>
      <c r="M7" s="77"/>
      <c r="N7" s="77"/>
      <c r="O7" s="77"/>
      <c r="P7" s="77"/>
      <c r="Q7" s="77"/>
    </row>
    <row r="8" spans="1:17" ht="24" customHeight="1" x14ac:dyDescent="0.3">
      <c r="A8" s="77"/>
      <c r="B8" s="6" t="s">
        <v>9</v>
      </c>
      <c r="C8" s="6"/>
      <c r="D8" s="6"/>
      <c r="E8" s="19">
        <v>12</v>
      </c>
      <c r="F8" s="33"/>
      <c r="G8" s="87" t="s">
        <v>10</v>
      </c>
      <c r="H8" s="87"/>
      <c r="I8" s="92">
        <f>TotalEarlyPayments</f>
        <v>0</v>
      </c>
      <c r="J8" s="92"/>
      <c r="K8" s="92"/>
      <c r="M8" s="78"/>
      <c r="N8" s="77"/>
      <c r="O8" s="77"/>
      <c r="P8" s="77"/>
      <c r="Q8" s="77"/>
    </row>
    <row r="9" spans="1:17" ht="24" customHeight="1" x14ac:dyDescent="0.3">
      <c r="A9" s="77"/>
      <c r="B9" s="28" t="s">
        <v>11</v>
      </c>
      <c r="C9" s="29"/>
      <c r="D9" s="30"/>
      <c r="E9" s="32">
        <v>45261</v>
      </c>
      <c r="F9" s="33"/>
      <c r="G9" s="28" t="s">
        <v>12</v>
      </c>
      <c r="H9" s="30"/>
      <c r="I9" s="98">
        <f>TotalInterest</f>
        <v>3273.4341944268313</v>
      </c>
      <c r="J9" s="99"/>
      <c r="K9" s="100"/>
      <c r="M9" s="77"/>
      <c r="N9" s="77"/>
      <c r="O9" s="77"/>
      <c r="P9" s="77"/>
      <c r="Q9" s="77"/>
    </row>
    <row r="10" spans="1:17" ht="20.7" customHeight="1" x14ac:dyDescent="0.3">
      <c r="A10" s="77"/>
      <c r="B10" s="93" t="s">
        <v>13</v>
      </c>
      <c r="C10" s="94"/>
      <c r="D10" s="95"/>
      <c r="E10" s="4"/>
      <c r="F10" s="34"/>
      <c r="G10" s="96" t="s">
        <v>14</v>
      </c>
      <c r="H10" s="96"/>
      <c r="I10" s="97"/>
      <c r="J10" s="97"/>
      <c r="K10" s="97"/>
      <c r="M10" s="77"/>
      <c r="N10" s="77"/>
      <c r="O10" s="77"/>
      <c r="P10" s="77"/>
      <c r="Q10" s="77"/>
    </row>
    <row r="11" spans="1:17" ht="31.95" customHeight="1" x14ac:dyDescent="0.3">
      <c r="A11" s="77"/>
      <c r="B11" s="79"/>
      <c r="C11" s="77"/>
      <c r="D11" s="77"/>
      <c r="E11" s="77"/>
      <c r="F11" s="33"/>
      <c r="G11" s="77"/>
      <c r="H11" s="77"/>
      <c r="I11" s="77"/>
      <c r="J11" s="77"/>
      <c r="K11" s="77"/>
      <c r="M11" s="77"/>
      <c r="N11" s="77"/>
      <c r="O11" s="77"/>
      <c r="P11" s="77"/>
      <c r="Q11" s="77"/>
    </row>
    <row r="12" spans="1:17" s="3" customFormat="1" ht="48" customHeight="1" x14ac:dyDescent="0.3">
      <c r="A12" s="80"/>
      <c r="B12" s="37" t="s">
        <v>15</v>
      </c>
      <c r="C12" s="37" t="s">
        <v>16</v>
      </c>
      <c r="D12" s="37" t="s">
        <v>17</v>
      </c>
      <c r="E12" s="37" t="s">
        <v>18</v>
      </c>
      <c r="F12" s="37" t="s">
        <v>19</v>
      </c>
      <c r="G12" s="37" t="s">
        <v>20</v>
      </c>
      <c r="H12" s="37" t="s">
        <v>21</v>
      </c>
      <c r="I12" s="37" t="s">
        <v>22</v>
      </c>
      <c r="J12" s="37" t="s">
        <v>23</v>
      </c>
      <c r="K12" s="37" t="s">
        <v>24</v>
      </c>
      <c r="L12" s="36"/>
      <c r="M12" s="80"/>
      <c r="N12" s="80"/>
      <c r="O12" s="80"/>
      <c r="P12" s="80"/>
      <c r="Q12" s="80"/>
    </row>
    <row r="13" spans="1:17" ht="15.6" x14ac:dyDescent="0.3">
      <c r="A13" s="77"/>
      <c r="B13" s="10">
        <f>IF(LoanIsGood,IF(ROW()-ROW(PaymentSchedule3[[#Headers],[Payment Number]])&gt;ScheduledNumberOfPayments,"",ROW()-ROW(PaymentSchedule3[[#Headers],[Payment Number]])),"")</f>
        <v>1</v>
      </c>
      <c r="C13" s="11">
        <f>IF(PaymentSchedule3[[#This Row],[Payment Number]]&lt;&gt;"",EOMONTH(LoanStartDate,ROW(PaymentSchedule3[[#This Row],[Payment Number]])-ROW(PaymentSchedule3[[#Headers],[Payment Number]])-2)+DAY(LoanStartDate),"")</f>
        <v>45261</v>
      </c>
      <c r="D13" s="12">
        <f>IF(PaymentSchedule3[[#This Row],[Payment Number]]&lt;&gt;"",IF(ROW()-ROW(PaymentSchedule3[[#Headers],[Beginning
Balance]])=1,LoanAmount,INDEX(PaymentSchedule3[Ending
Balance],ROW()-ROW(PaymentSchedule3[[#Headers],[Beginning
Balance]])-1)),"")</f>
        <v>12000</v>
      </c>
      <c r="E13" s="12">
        <f>IF(PaymentSchedule3[[#This Row],[Payment Number]]&lt;&gt;"",ScheduledPayment,"")</f>
        <v>127.27861828689028</v>
      </c>
      <c r="F13" s="12">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 s="12">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3" s="12">
        <f>IF(PaymentSchedule3[[#This Row],[Payment Number]]&lt;&gt;"",PaymentSchedule3[[#This Row],[Total
Payment]]-PaymentSchedule3[[#This Row],[Interest]],"")</f>
        <v>77.278618286890278</v>
      </c>
      <c r="I13" s="12">
        <f>IF(PaymentSchedule3[[#This Row],[Payment Number]]&lt;&gt;"",PaymentSchedule3[[#This Row],[Beginning
Balance]]*(InterestRate/PaymentsPerYear),"")</f>
        <v>50</v>
      </c>
      <c r="J13" s="12">
        <f>IF(PaymentSchedule3[[#This Row],[Payment Number]]&lt;&gt;"",IF(PaymentSchedule3[[#This Row],[Scheduled Payment]]+PaymentSchedule3[[#This Row],[Extra
Payment]]&lt;=PaymentSchedule3[[#This Row],[Beginning
Balance]],PaymentSchedule3[[#This Row],[Beginning
Balance]]-PaymentSchedule3[[#This Row],[Principal]],0),"")</f>
        <v>11922.721381713111</v>
      </c>
      <c r="K13" s="12">
        <f>IF(PaymentSchedule3[[#This Row],[Payment Number]]&lt;&gt;"",SUM(INDEX(PaymentSchedule3[Interest],1,1):PaymentSchedule3[[#This Row],[Interest]]),"")</f>
        <v>50</v>
      </c>
      <c r="M13" s="77"/>
      <c r="N13" s="77"/>
      <c r="O13" s="77"/>
      <c r="P13" s="77"/>
      <c r="Q13" s="77"/>
    </row>
    <row r="14" spans="1:17" ht="15.6" x14ac:dyDescent="0.3">
      <c r="A14" s="77"/>
      <c r="B14" s="10">
        <f>IF(LoanIsGood,IF(ROW()-ROW(PaymentSchedule3[[#Headers],[Payment Number]])&gt;ScheduledNumberOfPayments,"",ROW()-ROW(PaymentSchedule3[[#Headers],[Payment Number]])),"")</f>
        <v>2</v>
      </c>
      <c r="C14" s="11">
        <f>IF(PaymentSchedule3[[#This Row],[Payment Number]]&lt;&gt;"",EOMONTH(LoanStartDate,ROW(PaymentSchedule3[[#This Row],[Payment Number]])-ROW(PaymentSchedule3[[#Headers],[Payment Number]])-2)+DAY(LoanStartDate),"")</f>
        <v>45292</v>
      </c>
      <c r="D14" s="12">
        <f>IF(PaymentSchedule3[[#This Row],[Payment Number]]&lt;&gt;"",IF(ROW()-ROW(PaymentSchedule3[[#Headers],[Beginning
Balance]])=1,LoanAmount,INDEX(PaymentSchedule3[Ending
Balance],ROW()-ROW(PaymentSchedule3[[#Headers],[Beginning
Balance]])-1)),"")</f>
        <v>11922.721381713111</v>
      </c>
      <c r="E14" s="12">
        <f>IF(PaymentSchedule3[[#This Row],[Payment Number]]&lt;&gt;"",ScheduledPayment,"")</f>
        <v>127.27861828689028</v>
      </c>
      <c r="F14" s="12">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4" s="12">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4" s="12">
        <f>IF(PaymentSchedule3[[#This Row],[Payment Number]]&lt;&gt;"",PaymentSchedule3[[#This Row],[Total
Payment]]-PaymentSchedule3[[#This Row],[Interest]],"")</f>
        <v>77.600612529752311</v>
      </c>
      <c r="I14" s="12">
        <f>IF(PaymentSchedule3[[#This Row],[Payment Number]]&lt;&gt;"",PaymentSchedule3[[#This Row],[Beginning
Balance]]*(InterestRate/PaymentsPerYear),"")</f>
        <v>49.67800575713796</v>
      </c>
      <c r="J14" s="12">
        <f>IF(PaymentSchedule3[[#This Row],[Payment Number]]&lt;&gt;"",IF(PaymentSchedule3[[#This Row],[Scheduled Payment]]+PaymentSchedule3[[#This Row],[Extra
Payment]]&lt;=PaymentSchedule3[[#This Row],[Beginning
Balance]],PaymentSchedule3[[#This Row],[Beginning
Balance]]-PaymentSchedule3[[#This Row],[Principal]],0),"")</f>
        <v>11845.120769183359</v>
      </c>
      <c r="K14" s="12">
        <f>IF(PaymentSchedule3[[#This Row],[Payment Number]]&lt;&gt;"",SUM(INDEX(PaymentSchedule3[Interest],1,1):PaymentSchedule3[[#This Row],[Interest]]),"")</f>
        <v>99.678005757137953</v>
      </c>
      <c r="M14" s="77"/>
      <c r="N14" s="77"/>
      <c r="O14" s="77"/>
      <c r="P14" s="77"/>
      <c r="Q14" s="77"/>
    </row>
    <row r="15" spans="1:17" ht="15.6" x14ac:dyDescent="0.3">
      <c r="A15" s="77"/>
      <c r="B15" s="10">
        <f>IF(LoanIsGood,IF(ROW()-ROW(PaymentSchedule3[[#Headers],[Payment Number]])&gt;ScheduledNumberOfPayments,"",ROW()-ROW(PaymentSchedule3[[#Headers],[Payment Number]])),"")</f>
        <v>3</v>
      </c>
      <c r="C15" s="11">
        <f>IF(PaymentSchedule3[[#This Row],[Payment Number]]&lt;&gt;"",EOMONTH(LoanStartDate,ROW(PaymentSchedule3[[#This Row],[Payment Number]])-ROW(PaymentSchedule3[[#Headers],[Payment Number]])-2)+DAY(LoanStartDate),"")</f>
        <v>45323</v>
      </c>
      <c r="D15" s="12">
        <f>IF(PaymentSchedule3[[#This Row],[Payment Number]]&lt;&gt;"",IF(ROW()-ROW(PaymentSchedule3[[#Headers],[Beginning
Balance]])=1,LoanAmount,INDEX(PaymentSchedule3[Ending
Balance],ROW()-ROW(PaymentSchedule3[[#Headers],[Beginning
Balance]])-1)),"")</f>
        <v>11845.120769183359</v>
      </c>
      <c r="E15" s="12">
        <f>IF(PaymentSchedule3[[#This Row],[Payment Number]]&lt;&gt;"",ScheduledPayment,"")</f>
        <v>127.27861828689028</v>
      </c>
      <c r="F15" s="12">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5" s="12">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5" s="12">
        <f>IF(PaymentSchedule3[[#This Row],[Payment Number]]&lt;&gt;"",PaymentSchedule3[[#This Row],[Total
Payment]]-PaymentSchedule3[[#This Row],[Interest]],"")</f>
        <v>77.923948415292955</v>
      </c>
      <c r="I15" s="12">
        <f>IF(PaymentSchedule3[[#This Row],[Payment Number]]&lt;&gt;"",PaymentSchedule3[[#This Row],[Beginning
Balance]]*(InterestRate/PaymentsPerYear),"")</f>
        <v>49.354669871597331</v>
      </c>
      <c r="J15" s="12">
        <f>IF(PaymentSchedule3[[#This Row],[Payment Number]]&lt;&gt;"",IF(PaymentSchedule3[[#This Row],[Scheduled Payment]]+PaymentSchedule3[[#This Row],[Extra
Payment]]&lt;=PaymentSchedule3[[#This Row],[Beginning
Balance]],PaymentSchedule3[[#This Row],[Beginning
Balance]]-PaymentSchedule3[[#This Row],[Principal]],0),"")</f>
        <v>11767.196820768066</v>
      </c>
      <c r="K15" s="12">
        <f>IF(PaymentSchedule3[[#This Row],[Payment Number]]&lt;&gt;"",SUM(INDEX(PaymentSchedule3[Interest],1,1):PaymentSchedule3[[#This Row],[Interest]]),"")</f>
        <v>149.03267562873529</v>
      </c>
      <c r="M15" s="77"/>
      <c r="N15" s="77"/>
      <c r="O15" s="77"/>
      <c r="P15" s="77"/>
      <c r="Q15" s="77"/>
    </row>
    <row r="16" spans="1:17" ht="15.6" x14ac:dyDescent="0.3">
      <c r="A16" s="77"/>
      <c r="B16" s="10">
        <f>IF(LoanIsGood,IF(ROW()-ROW(PaymentSchedule3[[#Headers],[Payment Number]])&gt;ScheduledNumberOfPayments,"",ROW()-ROW(PaymentSchedule3[[#Headers],[Payment Number]])),"")</f>
        <v>4</v>
      </c>
      <c r="C16" s="11">
        <f>IF(PaymentSchedule3[[#This Row],[Payment Number]]&lt;&gt;"",EOMONTH(LoanStartDate,ROW(PaymentSchedule3[[#This Row],[Payment Number]])-ROW(PaymentSchedule3[[#Headers],[Payment Number]])-2)+DAY(LoanStartDate),"")</f>
        <v>45352</v>
      </c>
      <c r="D16" s="12">
        <f>IF(PaymentSchedule3[[#This Row],[Payment Number]]&lt;&gt;"",IF(ROW()-ROW(PaymentSchedule3[[#Headers],[Beginning
Balance]])=1,LoanAmount,INDEX(PaymentSchedule3[Ending
Balance],ROW()-ROW(PaymentSchedule3[[#Headers],[Beginning
Balance]])-1)),"")</f>
        <v>11767.196820768066</v>
      </c>
      <c r="E16" s="12">
        <f>IF(PaymentSchedule3[[#This Row],[Payment Number]]&lt;&gt;"",ScheduledPayment,"")</f>
        <v>127.27861828689028</v>
      </c>
      <c r="F16" s="12">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6" s="12">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6" s="12">
        <f>IF(PaymentSchedule3[[#This Row],[Payment Number]]&lt;&gt;"",PaymentSchedule3[[#This Row],[Total
Payment]]-PaymentSchedule3[[#This Row],[Interest]],"")</f>
        <v>78.248631533690002</v>
      </c>
      <c r="I16" s="12">
        <f>IF(PaymentSchedule3[[#This Row],[Payment Number]]&lt;&gt;"",PaymentSchedule3[[#This Row],[Beginning
Balance]]*(InterestRate/PaymentsPerYear),"")</f>
        <v>49.029986753200276</v>
      </c>
      <c r="J16" s="12">
        <f>IF(PaymentSchedule3[[#This Row],[Payment Number]]&lt;&gt;"",IF(PaymentSchedule3[[#This Row],[Scheduled Payment]]+PaymentSchedule3[[#This Row],[Extra
Payment]]&lt;=PaymentSchedule3[[#This Row],[Beginning
Balance]],PaymentSchedule3[[#This Row],[Beginning
Balance]]-PaymentSchedule3[[#This Row],[Principal]],0),"")</f>
        <v>11688.948189234376</v>
      </c>
      <c r="K16" s="12">
        <f>IF(PaymentSchedule3[[#This Row],[Payment Number]]&lt;&gt;"",SUM(INDEX(PaymentSchedule3[Interest],1,1):PaymentSchedule3[[#This Row],[Interest]]),"")</f>
        <v>198.06266238193558</v>
      </c>
      <c r="M16" s="77"/>
      <c r="N16" s="77"/>
      <c r="O16" s="77"/>
      <c r="P16" s="77"/>
      <c r="Q16" s="77"/>
    </row>
    <row r="17" spans="1:11" ht="15.6" x14ac:dyDescent="0.3">
      <c r="A17" s="77"/>
      <c r="B17" s="10">
        <f>IF(LoanIsGood,IF(ROW()-ROW(PaymentSchedule3[[#Headers],[Payment Number]])&gt;ScheduledNumberOfPayments,"",ROW()-ROW(PaymentSchedule3[[#Headers],[Payment Number]])),"")</f>
        <v>5</v>
      </c>
      <c r="C17" s="11">
        <f>IF(PaymentSchedule3[[#This Row],[Payment Number]]&lt;&gt;"",EOMONTH(LoanStartDate,ROW(PaymentSchedule3[[#This Row],[Payment Number]])-ROW(PaymentSchedule3[[#Headers],[Payment Number]])-2)+DAY(LoanStartDate),"")</f>
        <v>45383</v>
      </c>
      <c r="D17" s="12">
        <f>IF(PaymentSchedule3[[#This Row],[Payment Number]]&lt;&gt;"",IF(ROW()-ROW(PaymentSchedule3[[#Headers],[Beginning
Balance]])=1,LoanAmount,INDEX(PaymentSchedule3[Ending
Balance],ROW()-ROW(PaymentSchedule3[[#Headers],[Beginning
Balance]])-1)),"")</f>
        <v>11688.948189234376</v>
      </c>
      <c r="E17" s="12">
        <f>IF(PaymentSchedule3[[#This Row],[Payment Number]]&lt;&gt;"",ScheduledPayment,"")</f>
        <v>127.27861828689028</v>
      </c>
      <c r="F17" s="12">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7" s="12">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7" s="12">
        <f>IF(PaymentSchedule3[[#This Row],[Payment Number]]&lt;&gt;"",PaymentSchedule3[[#This Row],[Total
Payment]]-PaymentSchedule3[[#This Row],[Interest]],"")</f>
        <v>78.574667498413717</v>
      </c>
      <c r="I17" s="12">
        <f>IF(PaymentSchedule3[[#This Row],[Payment Number]]&lt;&gt;"",PaymentSchedule3[[#This Row],[Beginning
Balance]]*(InterestRate/PaymentsPerYear),"")</f>
        <v>48.703950788476561</v>
      </c>
      <c r="J17" s="12">
        <f>IF(PaymentSchedule3[[#This Row],[Payment Number]]&lt;&gt;"",IF(PaymentSchedule3[[#This Row],[Scheduled Payment]]+PaymentSchedule3[[#This Row],[Extra
Payment]]&lt;=PaymentSchedule3[[#This Row],[Beginning
Balance]],PaymentSchedule3[[#This Row],[Beginning
Balance]]-PaymentSchedule3[[#This Row],[Principal]],0),"")</f>
        <v>11610.373521735963</v>
      </c>
      <c r="K17" s="12">
        <f>IF(PaymentSchedule3[[#This Row],[Payment Number]]&lt;&gt;"",SUM(INDEX(PaymentSchedule3[Interest],1,1):PaymentSchedule3[[#This Row],[Interest]]),"")</f>
        <v>246.76661317041214</v>
      </c>
    </row>
    <row r="18" spans="1:11" ht="15.6" x14ac:dyDescent="0.3">
      <c r="A18" s="77"/>
      <c r="B18" s="10">
        <f>IF(LoanIsGood,IF(ROW()-ROW(PaymentSchedule3[[#Headers],[Payment Number]])&gt;ScheduledNumberOfPayments,"",ROW()-ROW(PaymentSchedule3[[#Headers],[Payment Number]])),"")</f>
        <v>6</v>
      </c>
      <c r="C18" s="11">
        <f>IF(PaymentSchedule3[[#This Row],[Payment Number]]&lt;&gt;"",EOMONTH(LoanStartDate,ROW(PaymentSchedule3[[#This Row],[Payment Number]])-ROW(PaymentSchedule3[[#Headers],[Payment Number]])-2)+DAY(LoanStartDate),"")</f>
        <v>45413</v>
      </c>
      <c r="D18" s="12">
        <f>IF(PaymentSchedule3[[#This Row],[Payment Number]]&lt;&gt;"",IF(ROW()-ROW(PaymentSchedule3[[#Headers],[Beginning
Balance]])=1,LoanAmount,INDEX(PaymentSchedule3[Ending
Balance],ROW()-ROW(PaymentSchedule3[[#Headers],[Beginning
Balance]])-1)),"")</f>
        <v>11610.373521735963</v>
      </c>
      <c r="E18" s="12">
        <f>IF(PaymentSchedule3[[#This Row],[Payment Number]]&lt;&gt;"",ScheduledPayment,"")</f>
        <v>127.27861828689028</v>
      </c>
      <c r="F18" s="12">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8" s="12">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8" s="12">
        <f>IF(PaymentSchedule3[[#This Row],[Payment Number]]&lt;&gt;"",PaymentSchedule3[[#This Row],[Total
Payment]]-PaymentSchedule3[[#This Row],[Interest]],"")</f>
        <v>78.902061946323769</v>
      </c>
      <c r="I18" s="12">
        <f>IF(PaymentSchedule3[[#This Row],[Payment Number]]&lt;&gt;"",PaymentSchedule3[[#This Row],[Beginning
Balance]]*(InterestRate/PaymentsPerYear),"")</f>
        <v>48.376556340566509</v>
      </c>
      <c r="J18" s="12">
        <f>IF(PaymentSchedule3[[#This Row],[Payment Number]]&lt;&gt;"",IF(PaymentSchedule3[[#This Row],[Scheduled Payment]]+PaymentSchedule3[[#This Row],[Extra
Payment]]&lt;=PaymentSchedule3[[#This Row],[Beginning
Balance]],PaymentSchedule3[[#This Row],[Beginning
Balance]]-PaymentSchedule3[[#This Row],[Principal]],0),"")</f>
        <v>11531.471459789638</v>
      </c>
      <c r="K18" s="12">
        <f>IF(PaymentSchedule3[[#This Row],[Payment Number]]&lt;&gt;"",SUM(INDEX(PaymentSchedule3[Interest],1,1):PaymentSchedule3[[#This Row],[Interest]]),"")</f>
        <v>295.14316951097862</v>
      </c>
    </row>
    <row r="19" spans="1:11" ht="15.6" x14ac:dyDescent="0.3">
      <c r="A19" s="77"/>
      <c r="B19" s="10">
        <f>IF(LoanIsGood,IF(ROW()-ROW(PaymentSchedule3[[#Headers],[Payment Number]])&gt;ScheduledNumberOfPayments,"",ROW()-ROW(PaymentSchedule3[[#Headers],[Payment Number]])),"")</f>
        <v>7</v>
      </c>
      <c r="C19" s="11">
        <f>IF(PaymentSchedule3[[#This Row],[Payment Number]]&lt;&gt;"",EOMONTH(LoanStartDate,ROW(PaymentSchedule3[[#This Row],[Payment Number]])-ROW(PaymentSchedule3[[#Headers],[Payment Number]])-2)+DAY(LoanStartDate),"")</f>
        <v>45444</v>
      </c>
      <c r="D19" s="12">
        <f>IF(PaymentSchedule3[[#This Row],[Payment Number]]&lt;&gt;"",IF(ROW()-ROW(PaymentSchedule3[[#Headers],[Beginning
Balance]])=1,LoanAmount,INDEX(PaymentSchedule3[Ending
Balance],ROW()-ROW(PaymentSchedule3[[#Headers],[Beginning
Balance]])-1)),"")</f>
        <v>11531.471459789638</v>
      </c>
      <c r="E19" s="12">
        <f>IF(PaymentSchedule3[[#This Row],[Payment Number]]&lt;&gt;"",ScheduledPayment,"")</f>
        <v>127.27861828689028</v>
      </c>
      <c r="F19" s="12">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9" s="12">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9" s="12">
        <f>IF(PaymentSchedule3[[#This Row],[Payment Number]]&lt;&gt;"",PaymentSchedule3[[#This Row],[Total
Payment]]-PaymentSchedule3[[#This Row],[Interest]],"")</f>
        <v>79.230820537766789</v>
      </c>
      <c r="I19" s="12">
        <f>IF(PaymentSchedule3[[#This Row],[Payment Number]]&lt;&gt;"",PaymentSchedule3[[#This Row],[Beginning
Balance]]*(InterestRate/PaymentsPerYear),"")</f>
        <v>48.04779774912349</v>
      </c>
      <c r="J19" s="12">
        <f>IF(PaymentSchedule3[[#This Row],[Payment Number]]&lt;&gt;"",IF(PaymentSchedule3[[#This Row],[Scheduled Payment]]+PaymentSchedule3[[#This Row],[Extra
Payment]]&lt;=PaymentSchedule3[[#This Row],[Beginning
Balance]],PaymentSchedule3[[#This Row],[Beginning
Balance]]-PaymentSchedule3[[#This Row],[Principal]],0),"")</f>
        <v>11452.240639251871</v>
      </c>
      <c r="K19" s="12">
        <f>IF(PaymentSchedule3[[#This Row],[Payment Number]]&lt;&gt;"",SUM(INDEX(PaymentSchedule3[Interest],1,1):PaymentSchedule3[[#This Row],[Interest]]),"")</f>
        <v>343.19096726010213</v>
      </c>
    </row>
    <row r="20" spans="1:11" ht="15.6" x14ac:dyDescent="0.3">
      <c r="A20" s="77"/>
      <c r="B20" s="10">
        <f>IF(LoanIsGood,IF(ROW()-ROW(PaymentSchedule3[[#Headers],[Payment Number]])&gt;ScheduledNumberOfPayments,"",ROW()-ROW(PaymentSchedule3[[#Headers],[Payment Number]])),"")</f>
        <v>8</v>
      </c>
      <c r="C20" s="11">
        <f>IF(PaymentSchedule3[[#This Row],[Payment Number]]&lt;&gt;"",EOMONTH(LoanStartDate,ROW(PaymentSchedule3[[#This Row],[Payment Number]])-ROW(PaymentSchedule3[[#Headers],[Payment Number]])-2)+DAY(LoanStartDate),"")</f>
        <v>45474</v>
      </c>
      <c r="D20" s="12">
        <f>IF(PaymentSchedule3[[#This Row],[Payment Number]]&lt;&gt;"",IF(ROW()-ROW(PaymentSchedule3[[#Headers],[Beginning
Balance]])=1,LoanAmount,INDEX(PaymentSchedule3[Ending
Balance],ROW()-ROW(PaymentSchedule3[[#Headers],[Beginning
Balance]])-1)),"")</f>
        <v>11452.240639251871</v>
      </c>
      <c r="E20" s="12">
        <f>IF(PaymentSchedule3[[#This Row],[Payment Number]]&lt;&gt;"",ScheduledPayment,"")</f>
        <v>127.27861828689028</v>
      </c>
      <c r="F20" s="12">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0" s="12">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20" s="12">
        <f>IF(PaymentSchedule3[[#This Row],[Payment Number]]&lt;&gt;"",PaymentSchedule3[[#This Row],[Total
Payment]]-PaymentSchedule3[[#This Row],[Interest]],"")</f>
        <v>79.560948956674139</v>
      </c>
      <c r="I20" s="12">
        <f>IF(PaymentSchedule3[[#This Row],[Payment Number]]&lt;&gt;"",PaymentSchedule3[[#This Row],[Beginning
Balance]]*(InterestRate/PaymentsPerYear),"")</f>
        <v>47.717669330216133</v>
      </c>
      <c r="J20" s="12">
        <f>IF(PaymentSchedule3[[#This Row],[Payment Number]]&lt;&gt;"",IF(PaymentSchedule3[[#This Row],[Scheduled Payment]]+PaymentSchedule3[[#This Row],[Extra
Payment]]&lt;=PaymentSchedule3[[#This Row],[Beginning
Balance]],PaymentSchedule3[[#This Row],[Beginning
Balance]]-PaymentSchedule3[[#This Row],[Principal]],0),"")</f>
        <v>11372.679690295197</v>
      </c>
      <c r="K20" s="12">
        <f>IF(PaymentSchedule3[[#This Row],[Payment Number]]&lt;&gt;"",SUM(INDEX(PaymentSchedule3[Interest],1,1):PaymentSchedule3[[#This Row],[Interest]]),"")</f>
        <v>390.90863659031828</v>
      </c>
    </row>
    <row r="21" spans="1:11" ht="15.6" x14ac:dyDescent="0.3">
      <c r="A21" s="77"/>
      <c r="B21" s="10">
        <f>IF(LoanIsGood,IF(ROW()-ROW(PaymentSchedule3[[#Headers],[Payment Number]])&gt;ScheduledNumberOfPayments,"",ROW()-ROW(PaymentSchedule3[[#Headers],[Payment Number]])),"")</f>
        <v>9</v>
      </c>
      <c r="C21" s="11">
        <f>IF(PaymentSchedule3[[#This Row],[Payment Number]]&lt;&gt;"",EOMONTH(LoanStartDate,ROW(PaymentSchedule3[[#This Row],[Payment Number]])-ROW(PaymentSchedule3[[#Headers],[Payment Number]])-2)+DAY(LoanStartDate),"")</f>
        <v>45505</v>
      </c>
      <c r="D21" s="12">
        <f>IF(PaymentSchedule3[[#This Row],[Payment Number]]&lt;&gt;"",IF(ROW()-ROW(PaymentSchedule3[[#Headers],[Beginning
Balance]])=1,LoanAmount,INDEX(PaymentSchedule3[Ending
Balance],ROW()-ROW(PaymentSchedule3[[#Headers],[Beginning
Balance]])-1)),"")</f>
        <v>11372.679690295197</v>
      </c>
      <c r="E21" s="12">
        <f>IF(PaymentSchedule3[[#This Row],[Payment Number]]&lt;&gt;"",ScheduledPayment,"")</f>
        <v>127.27861828689028</v>
      </c>
      <c r="F21" s="12">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1" s="12">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21" s="12">
        <f>IF(PaymentSchedule3[[#This Row],[Payment Number]]&lt;&gt;"",PaymentSchedule3[[#This Row],[Total
Payment]]-PaymentSchedule3[[#This Row],[Interest]],"")</f>
        <v>79.892452910660296</v>
      </c>
      <c r="I21" s="12">
        <f>IF(PaymentSchedule3[[#This Row],[Payment Number]]&lt;&gt;"",PaymentSchedule3[[#This Row],[Beginning
Balance]]*(InterestRate/PaymentsPerYear),"")</f>
        <v>47.386165376229989</v>
      </c>
      <c r="J21" s="12">
        <f>IF(PaymentSchedule3[[#This Row],[Payment Number]]&lt;&gt;"",IF(PaymentSchedule3[[#This Row],[Scheduled Payment]]+PaymentSchedule3[[#This Row],[Extra
Payment]]&lt;=PaymentSchedule3[[#This Row],[Beginning
Balance]],PaymentSchedule3[[#This Row],[Beginning
Balance]]-PaymentSchedule3[[#This Row],[Principal]],0),"")</f>
        <v>11292.787237384537</v>
      </c>
      <c r="K21" s="12">
        <f>IF(PaymentSchedule3[[#This Row],[Payment Number]]&lt;&gt;"",SUM(INDEX(PaymentSchedule3[Interest],1,1):PaymentSchedule3[[#This Row],[Interest]]),"")</f>
        <v>438.29480196654828</v>
      </c>
    </row>
    <row r="22" spans="1:11" ht="15.6" x14ac:dyDescent="0.3">
      <c r="A22" s="77"/>
      <c r="B22" s="10">
        <f>IF(LoanIsGood,IF(ROW()-ROW(PaymentSchedule3[[#Headers],[Payment Number]])&gt;ScheduledNumberOfPayments,"",ROW()-ROW(PaymentSchedule3[[#Headers],[Payment Number]])),"")</f>
        <v>10</v>
      </c>
      <c r="C22" s="11">
        <f>IF(PaymentSchedule3[[#This Row],[Payment Number]]&lt;&gt;"",EOMONTH(LoanStartDate,ROW(PaymentSchedule3[[#This Row],[Payment Number]])-ROW(PaymentSchedule3[[#Headers],[Payment Number]])-2)+DAY(LoanStartDate),"")</f>
        <v>45536</v>
      </c>
      <c r="D22" s="12">
        <f>IF(PaymentSchedule3[[#This Row],[Payment Number]]&lt;&gt;"",IF(ROW()-ROW(PaymentSchedule3[[#Headers],[Beginning
Balance]])=1,LoanAmount,INDEX(PaymentSchedule3[Ending
Balance],ROW()-ROW(PaymentSchedule3[[#Headers],[Beginning
Balance]])-1)),"")</f>
        <v>11292.787237384537</v>
      </c>
      <c r="E22" s="12">
        <f>IF(PaymentSchedule3[[#This Row],[Payment Number]]&lt;&gt;"",ScheduledPayment,"")</f>
        <v>127.27861828689028</v>
      </c>
      <c r="F22" s="12">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2" s="12">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22" s="12">
        <f>IF(PaymentSchedule3[[#This Row],[Payment Number]]&lt;&gt;"",PaymentSchedule3[[#This Row],[Total
Payment]]-PaymentSchedule3[[#This Row],[Interest]],"")</f>
        <v>80.225338131121376</v>
      </c>
      <c r="I22" s="12">
        <f>IF(PaymentSchedule3[[#This Row],[Payment Number]]&lt;&gt;"",PaymentSchedule3[[#This Row],[Beginning
Balance]]*(InterestRate/PaymentsPerYear),"")</f>
        <v>47.053280155768903</v>
      </c>
      <c r="J22" s="12">
        <f>IF(PaymentSchedule3[[#This Row],[Payment Number]]&lt;&gt;"",IF(PaymentSchedule3[[#This Row],[Scheduled Payment]]+PaymentSchedule3[[#This Row],[Extra
Payment]]&lt;=PaymentSchedule3[[#This Row],[Beginning
Balance]],PaymentSchedule3[[#This Row],[Beginning
Balance]]-PaymentSchedule3[[#This Row],[Principal]],0),"")</f>
        <v>11212.561899253415</v>
      </c>
      <c r="K22" s="12">
        <f>IF(PaymentSchedule3[[#This Row],[Payment Number]]&lt;&gt;"",SUM(INDEX(PaymentSchedule3[Interest],1,1):PaymentSchedule3[[#This Row],[Interest]]),"")</f>
        <v>485.34808212231718</v>
      </c>
    </row>
    <row r="23" spans="1:11" ht="15.6" x14ac:dyDescent="0.3">
      <c r="A23" s="77"/>
      <c r="B23" s="16">
        <f>IF(LoanIsGood,IF(ROW()-ROW(PaymentSchedule3[[#Headers],[Payment Number]])&gt;ScheduledNumberOfPayments,"",ROW()-ROW(PaymentSchedule3[[#Headers],[Payment Number]])),"")</f>
        <v>11</v>
      </c>
      <c r="C23" s="17">
        <f>IF(PaymentSchedule3[[#This Row],[Payment Number]]&lt;&gt;"",EOMONTH(LoanStartDate,ROW(PaymentSchedule3[[#This Row],[Payment Number]])-ROW(PaymentSchedule3[[#Headers],[Payment Number]])-2)+DAY(LoanStartDate),"")</f>
        <v>45566</v>
      </c>
      <c r="D23" s="18">
        <f>IF(PaymentSchedule3[[#This Row],[Payment Number]]&lt;&gt;"",IF(ROW()-ROW(PaymentSchedule3[[#Headers],[Beginning
Balance]])=1,LoanAmount,INDEX(PaymentSchedule3[Ending
Balance],ROW()-ROW(PaymentSchedule3[[#Headers],[Beginning
Balance]])-1)),"")</f>
        <v>11212.561899253415</v>
      </c>
      <c r="E23" s="18">
        <f>IF(PaymentSchedule3[[#This Row],[Payment Number]]&lt;&gt;"",ScheduledPayment,"")</f>
        <v>127.27861828689028</v>
      </c>
      <c r="F23"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3"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23" s="18">
        <f>IF(PaymentSchedule3[[#This Row],[Payment Number]]&lt;&gt;"",PaymentSchedule3[[#This Row],[Total
Payment]]-PaymentSchedule3[[#This Row],[Interest]],"")</f>
        <v>80.55961037333438</v>
      </c>
      <c r="I23" s="18">
        <f>IF(PaymentSchedule3[[#This Row],[Payment Number]]&lt;&gt;"",PaymentSchedule3[[#This Row],[Beginning
Balance]]*(InterestRate/PaymentsPerYear),"")</f>
        <v>46.719007913555892</v>
      </c>
      <c r="J23" s="18">
        <f>IF(PaymentSchedule3[[#This Row],[Payment Number]]&lt;&gt;"",IF(PaymentSchedule3[[#This Row],[Scheduled Payment]]+PaymentSchedule3[[#This Row],[Extra
Payment]]&lt;=PaymentSchedule3[[#This Row],[Beginning
Balance]],PaymentSchedule3[[#This Row],[Beginning
Balance]]-PaymentSchedule3[[#This Row],[Principal]],0),"")</f>
        <v>11132.00228888008</v>
      </c>
      <c r="K23" s="18">
        <f>IF(PaymentSchedule3[[#This Row],[Payment Number]]&lt;&gt;"",SUM(INDEX(PaymentSchedule3[Interest],1,1):PaymentSchedule3[[#This Row],[Interest]]),"")</f>
        <v>532.06709003587309</v>
      </c>
    </row>
    <row r="24" spans="1:11" ht="15.6" x14ac:dyDescent="0.3">
      <c r="A24" s="77"/>
      <c r="B24" s="16">
        <f>IF(LoanIsGood,IF(ROW()-ROW(PaymentSchedule3[[#Headers],[Payment Number]])&gt;ScheduledNumberOfPayments,"",ROW()-ROW(PaymentSchedule3[[#Headers],[Payment Number]])),"")</f>
        <v>12</v>
      </c>
      <c r="C24" s="17">
        <f>IF(PaymentSchedule3[[#This Row],[Payment Number]]&lt;&gt;"",EOMONTH(LoanStartDate,ROW(PaymentSchedule3[[#This Row],[Payment Number]])-ROW(PaymentSchedule3[[#Headers],[Payment Number]])-2)+DAY(LoanStartDate),"")</f>
        <v>45597</v>
      </c>
      <c r="D24" s="18">
        <f>IF(PaymentSchedule3[[#This Row],[Payment Number]]&lt;&gt;"",IF(ROW()-ROW(PaymentSchedule3[[#Headers],[Beginning
Balance]])=1,LoanAmount,INDEX(PaymentSchedule3[Ending
Balance],ROW()-ROW(PaymentSchedule3[[#Headers],[Beginning
Balance]])-1)),"")</f>
        <v>11132.00228888008</v>
      </c>
      <c r="E24" s="18">
        <f>IF(PaymentSchedule3[[#This Row],[Payment Number]]&lt;&gt;"",ScheduledPayment,"")</f>
        <v>127.27861828689028</v>
      </c>
      <c r="F24"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4"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24" s="18">
        <f>IF(PaymentSchedule3[[#This Row],[Payment Number]]&lt;&gt;"",PaymentSchedule3[[#This Row],[Total
Payment]]-PaymentSchedule3[[#This Row],[Interest]],"")</f>
        <v>80.895275416556615</v>
      </c>
      <c r="I24" s="18">
        <f>IF(PaymentSchedule3[[#This Row],[Payment Number]]&lt;&gt;"",PaymentSchedule3[[#This Row],[Beginning
Balance]]*(InterestRate/PaymentsPerYear),"")</f>
        <v>46.383342870333664</v>
      </c>
      <c r="J24" s="18">
        <f>IF(PaymentSchedule3[[#This Row],[Payment Number]]&lt;&gt;"",IF(PaymentSchedule3[[#This Row],[Scheduled Payment]]+PaymentSchedule3[[#This Row],[Extra
Payment]]&lt;=PaymentSchedule3[[#This Row],[Beginning
Balance]],PaymentSchedule3[[#This Row],[Beginning
Balance]]-PaymentSchedule3[[#This Row],[Principal]],0),"")</f>
        <v>11051.107013463523</v>
      </c>
      <c r="K24" s="18">
        <f>IF(PaymentSchedule3[[#This Row],[Payment Number]]&lt;&gt;"",SUM(INDEX(PaymentSchedule3[Interest],1,1):PaymentSchedule3[[#This Row],[Interest]]),"")</f>
        <v>578.45043290620674</v>
      </c>
    </row>
    <row r="25" spans="1:11" ht="15.6" x14ac:dyDescent="0.3">
      <c r="A25" s="77"/>
      <c r="B25" s="16">
        <f>IF(LoanIsGood,IF(ROW()-ROW(PaymentSchedule3[[#Headers],[Payment Number]])&gt;ScheduledNumberOfPayments,"",ROW()-ROW(PaymentSchedule3[[#Headers],[Payment Number]])),"")</f>
        <v>13</v>
      </c>
      <c r="C25" s="17">
        <f>IF(PaymentSchedule3[[#This Row],[Payment Number]]&lt;&gt;"",EOMONTH(LoanStartDate,ROW(PaymentSchedule3[[#This Row],[Payment Number]])-ROW(PaymentSchedule3[[#Headers],[Payment Number]])-2)+DAY(LoanStartDate),"")</f>
        <v>45627</v>
      </c>
      <c r="D25" s="18">
        <f>IF(PaymentSchedule3[[#This Row],[Payment Number]]&lt;&gt;"",IF(ROW()-ROW(PaymentSchedule3[[#Headers],[Beginning
Balance]])=1,LoanAmount,INDEX(PaymentSchedule3[Ending
Balance],ROW()-ROW(PaymentSchedule3[[#Headers],[Beginning
Balance]])-1)),"")</f>
        <v>11051.107013463523</v>
      </c>
      <c r="E25" s="18">
        <f>IF(PaymentSchedule3[[#This Row],[Payment Number]]&lt;&gt;"",ScheduledPayment,"")</f>
        <v>127.27861828689028</v>
      </c>
      <c r="F25"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5"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25" s="18">
        <f>IF(PaymentSchedule3[[#This Row],[Payment Number]]&lt;&gt;"",PaymentSchedule3[[#This Row],[Total
Payment]]-PaymentSchedule3[[#This Row],[Interest]],"")</f>
        <v>81.232339064125597</v>
      </c>
      <c r="I25" s="18">
        <f>IF(PaymentSchedule3[[#This Row],[Payment Number]]&lt;&gt;"",PaymentSchedule3[[#This Row],[Beginning
Balance]]*(InterestRate/PaymentsPerYear),"")</f>
        <v>46.046279222764682</v>
      </c>
      <c r="J25" s="18">
        <f>IF(PaymentSchedule3[[#This Row],[Payment Number]]&lt;&gt;"",IF(PaymentSchedule3[[#This Row],[Scheduled Payment]]+PaymentSchedule3[[#This Row],[Extra
Payment]]&lt;=PaymentSchedule3[[#This Row],[Beginning
Balance]],PaymentSchedule3[[#This Row],[Beginning
Balance]]-PaymentSchedule3[[#This Row],[Principal]],0),"")</f>
        <v>10969.874674399398</v>
      </c>
      <c r="K25" s="18">
        <f>IF(PaymentSchedule3[[#This Row],[Payment Number]]&lt;&gt;"",SUM(INDEX(PaymentSchedule3[Interest],1,1):PaymentSchedule3[[#This Row],[Interest]]),"")</f>
        <v>624.49671212897147</v>
      </c>
    </row>
    <row r="26" spans="1:11" ht="15.6" x14ac:dyDescent="0.3">
      <c r="A26" s="77"/>
      <c r="B26" s="16">
        <f>IF(LoanIsGood,IF(ROW()-ROW(PaymentSchedule3[[#Headers],[Payment Number]])&gt;ScheduledNumberOfPayments,"",ROW()-ROW(PaymentSchedule3[[#Headers],[Payment Number]])),"")</f>
        <v>14</v>
      </c>
      <c r="C26" s="17">
        <f>IF(PaymentSchedule3[[#This Row],[Payment Number]]&lt;&gt;"",EOMONTH(LoanStartDate,ROW(PaymentSchedule3[[#This Row],[Payment Number]])-ROW(PaymentSchedule3[[#Headers],[Payment Number]])-2)+DAY(LoanStartDate),"")</f>
        <v>45658</v>
      </c>
      <c r="D26" s="18">
        <f>IF(PaymentSchedule3[[#This Row],[Payment Number]]&lt;&gt;"",IF(ROW()-ROW(PaymentSchedule3[[#Headers],[Beginning
Balance]])=1,LoanAmount,INDEX(PaymentSchedule3[Ending
Balance],ROW()-ROW(PaymentSchedule3[[#Headers],[Beginning
Balance]])-1)),"")</f>
        <v>10969.874674399398</v>
      </c>
      <c r="E26" s="18">
        <f>IF(PaymentSchedule3[[#This Row],[Payment Number]]&lt;&gt;"",ScheduledPayment,"")</f>
        <v>127.27861828689028</v>
      </c>
      <c r="F26"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6"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26" s="18">
        <f>IF(PaymentSchedule3[[#This Row],[Payment Number]]&lt;&gt;"",PaymentSchedule3[[#This Row],[Total
Payment]]-PaymentSchedule3[[#This Row],[Interest]],"")</f>
        <v>81.570807143559449</v>
      </c>
      <c r="I26" s="18">
        <f>IF(PaymentSchedule3[[#This Row],[Payment Number]]&lt;&gt;"",PaymentSchedule3[[#This Row],[Beginning
Balance]]*(InterestRate/PaymentsPerYear),"")</f>
        <v>45.707811143330822</v>
      </c>
      <c r="J26" s="18">
        <f>IF(PaymentSchedule3[[#This Row],[Payment Number]]&lt;&gt;"",IF(PaymentSchedule3[[#This Row],[Scheduled Payment]]+PaymentSchedule3[[#This Row],[Extra
Payment]]&lt;=PaymentSchedule3[[#This Row],[Beginning
Balance]],PaymentSchedule3[[#This Row],[Beginning
Balance]]-PaymentSchedule3[[#This Row],[Principal]],0),"")</f>
        <v>10888.303867255838</v>
      </c>
      <c r="K26" s="18">
        <f>IF(PaymentSchedule3[[#This Row],[Payment Number]]&lt;&gt;"",SUM(INDEX(PaymentSchedule3[Interest],1,1):PaymentSchedule3[[#This Row],[Interest]]),"")</f>
        <v>670.20452327230225</v>
      </c>
    </row>
    <row r="27" spans="1:11" ht="15.6" x14ac:dyDescent="0.3">
      <c r="A27" s="77"/>
      <c r="B27" s="16">
        <f>IF(LoanIsGood,IF(ROW()-ROW(PaymentSchedule3[[#Headers],[Payment Number]])&gt;ScheduledNumberOfPayments,"",ROW()-ROW(PaymentSchedule3[[#Headers],[Payment Number]])),"")</f>
        <v>15</v>
      </c>
      <c r="C27" s="17">
        <f>IF(PaymentSchedule3[[#This Row],[Payment Number]]&lt;&gt;"",EOMONTH(LoanStartDate,ROW(PaymentSchedule3[[#This Row],[Payment Number]])-ROW(PaymentSchedule3[[#Headers],[Payment Number]])-2)+DAY(LoanStartDate),"")</f>
        <v>45689</v>
      </c>
      <c r="D27" s="18">
        <f>IF(PaymentSchedule3[[#This Row],[Payment Number]]&lt;&gt;"",IF(ROW()-ROW(PaymentSchedule3[[#Headers],[Beginning
Balance]])=1,LoanAmount,INDEX(PaymentSchedule3[Ending
Balance],ROW()-ROW(PaymentSchedule3[[#Headers],[Beginning
Balance]])-1)),"")</f>
        <v>10888.303867255838</v>
      </c>
      <c r="E27" s="18">
        <f>IF(PaymentSchedule3[[#This Row],[Payment Number]]&lt;&gt;"",ScheduledPayment,"")</f>
        <v>127.27861828689028</v>
      </c>
      <c r="F27"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7"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27" s="18">
        <f>IF(PaymentSchedule3[[#This Row],[Payment Number]]&lt;&gt;"",PaymentSchedule3[[#This Row],[Total
Payment]]-PaymentSchedule3[[#This Row],[Interest]],"")</f>
        <v>81.910685506657614</v>
      </c>
      <c r="I27" s="18">
        <f>IF(PaymentSchedule3[[#This Row],[Payment Number]]&lt;&gt;"",PaymentSchedule3[[#This Row],[Beginning
Balance]]*(InterestRate/PaymentsPerYear),"")</f>
        <v>45.367932780232657</v>
      </c>
      <c r="J27" s="18">
        <f>IF(PaymentSchedule3[[#This Row],[Payment Number]]&lt;&gt;"",IF(PaymentSchedule3[[#This Row],[Scheduled Payment]]+PaymentSchedule3[[#This Row],[Extra
Payment]]&lt;=PaymentSchedule3[[#This Row],[Beginning
Balance]],PaymentSchedule3[[#This Row],[Beginning
Balance]]-PaymentSchedule3[[#This Row],[Principal]],0),"")</f>
        <v>10806.393181749179</v>
      </c>
      <c r="K27" s="18">
        <f>IF(PaymentSchedule3[[#This Row],[Payment Number]]&lt;&gt;"",SUM(INDEX(PaymentSchedule3[Interest],1,1):PaymentSchedule3[[#This Row],[Interest]]),"")</f>
        <v>715.5724560525349</v>
      </c>
    </row>
    <row r="28" spans="1:11" ht="15.6" x14ac:dyDescent="0.3">
      <c r="A28" s="77"/>
      <c r="B28" s="16">
        <f>IF(LoanIsGood,IF(ROW()-ROW(PaymentSchedule3[[#Headers],[Payment Number]])&gt;ScheduledNumberOfPayments,"",ROW()-ROW(PaymentSchedule3[[#Headers],[Payment Number]])),"")</f>
        <v>16</v>
      </c>
      <c r="C28" s="17">
        <f>IF(PaymentSchedule3[[#This Row],[Payment Number]]&lt;&gt;"",EOMONTH(LoanStartDate,ROW(PaymentSchedule3[[#This Row],[Payment Number]])-ROW(PaymentSchedule3[[#Headers],[Payment Number]])-2)+DAY(LoanStartDate),"")</f>
        <v>45717</v>
      </c>
      <c r="D28" s="18">
        <f>IF(PaymentSchedule3[[#This Row],[Payment Number]]&lt;&gt;"",IF(ROW()-ROW(PaymentSchedule3[[#Headers],[Beginning
Balance]])=1,LoanAmount,INDEX(PaymentSchedule3[Ending
Balance],ROW()-ROW(PaymentSchedule3[[#Headers],[Beginning
Balance]])-1)),"")</f>
        <v>10806.393181749179</v>
      </c>
      <c r="E28" s="18">
        <f>IF(PaymentSchedule3[[#This Row],[Payment Number]]&lt;&gt;"",ScheduledPayment,"")</f>
        <v>127.27861828689028</v>
      </c>
      <c r="F28"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8"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28" s="18">
        <f>IF(PaymentSchedule3[[#This Row],[Payment Number]]&lt;&gt;"",PaymentSchedule3[[#This Row],[Total
Payment]]-PaymentSchedule3[[#This Row],[Interest]],"")</f>
        <v>82.251980029602038</v>
      </c>
      <c r="I28" s="18">
        <f>IF(PaymentSchedule3[[#This Row],[Payment Number]]&lt;&gt;"",PaymentSchedule3[[#This Row],[Beginning
Balance]]*(InterestRate/PaymentsPerYear),"")</f>
        <v>45.026638257288248</v>
      </c>
      <c r="J28" s="18">
        <f>IF(PaymentSchedule3[[#This Row],[Payment Number]]&lt;&gt;"",IF(PaymentSchedule3[[#This Row],[Scheduled Payment]]+PaymentSchedule3[[#This Row],[Extra
Payment]]&lt;=PaymentSchedule3[[#This Row],[Beginning
Balance]],PaymentSchedule3[[#This Row],[Beginning
Balance]]-PaymentSchedule3[[#This Row],[Principal]],0),"")</f>
        <v>10724.141201719578</v>
      </c>
      <c r="K28" s="18">
        <f>IF(PaymentSchedule3[[#This Row],[Payment Number]]&lt;&gt;"",SUM(INDEX(PaymentSchedule3[Interest],1,1):PaymentSchedule3[[#This Row],[Interest]]),"")</f>
        <v>760.59909430982316</v>
      </c>
    </row>
    <row r="29" spans="1:11" ht="15.6" x14ac:dyDescent="0.3">
      <c r="A29" s="77"/>
      <c r="B29" s="16">
        <f>IF(LoanIsGood,IF(ROW()-ROW(PaymentSchedule3[[#Headers],[Payment Number]])&gt;ScheduledNumberOfPayments,"",ROW()-ROW(PaymentSchedule3[[#Headers],[Payment Number]])),"")</f>
        <v>17</v>
      </c>
      <c r="C29" s="17">
        <f>IF(PaymentSchedule3[[#This Row],[Payment Number]]&lt;&gt;"",EOMONTH(LoanStartDate,ROW(PaymentSchedule3[[#This Row],[Payment Number]])-ROW(PaymentSchedule3[[#Headers],[Payment Number]])-2)+DAY(LoanStartDate),"")</f>
        <v>45748</v>
      </c>
      <c r="D29" s="18">
        <f>IF(PaymentSchedule3[[#This Row],[Payment Number]]&lt;&gt;"",IF(ROW()-ROW(PaymentSchedule3[[#Headers],[Beginning
Balance]])=1,LoanAmount,INDEX(PaymentSchedule3[Ending
Balance],ROW()-ROW(PaymentSchedule3[[#Headers],[Beginning
Balance]])-1)),"")</f>
        <v>10724.141201719578</v>
      </c>
      <c r="E29" s="18">
        <f>IF(PaymentSchedule3[[#This Row],[Payment Number]]&lt;&gt;"",ScheduledPayment,"")</f>
        <v>127.27861828689028</v>
      </c>
      <c r="F29"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29"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29" s="18">
        <f>IF(PaymentSchedule3[[#This Row],[Payment Number]]&lt;&gt;"",PaymentSchedule3[[#This Row],[Total
Payment]]-PaymentSchedule3[[#This Row],[Interest]],"")</f>
        <v>82.594696613058701</v>
      </c>
      <c r="I29" s="18">
        <f>IF(PaymentSchedule3[[#This Row],[Payment Number]]&lt;&gt;"",PaymentSchedule3[[#This Row],[Beginning
Balance]]*(InterestRate/PaymentsPerYear),"")</f>
        <v>44.683921673831577</v>
      </c>
      <c r="J29" s="18">
        <f>IF(PaymentSchedule3[[#This Row],[Payment Number]]&lt;&gt;"",IF(PaymentSchedule3[[#This Row],[Scheduled Payment]]+PaymentSchedule3[[#This Row],[Extra
Payment]]&lt;=PaymentSchedule3[[#This Row],[Beginning
Balance]],PaymentSchedule3[[#This Row],[Beginning
Balance]]-PaymentSchedule3[[#This Row],[Principal]],0),"")</f>
        <v>10641.546505106518</v>
      </c>
      <c r="K29" s="18">
        <f>IF(PaymentSchedule3[[#This Row],[Payment Number]]&lt;&gt;"",SUM(INDEX(PaymentSchedule3[Interest],1,1):PaymentSchedule3[[#This Row],[Interest]]),"")</f>
        <v>805.28301598365476</v>
      </c>
    </row>
    <row r="30" spans="1:11" ht="15.6" x14ac:dyDescent="0.3">
      <c r="A30" s="77"/>
      <c r="B30" s="16">
        <f>IF(LoanIsGood,IF(ROW()-ROW(PaymentSchedule3[[#Headers],[Payment Number]])&gt;ScheduledNumberOfPayments,"",ROW()-ROW(PaymentSchedule3[[#Headers],[Payment Number]])),"")</f>
        <v>18</v>
      </c>
      <c r="C30" s="17">
        <f>IF(PaymentSchedule3[[#This Row],[Payment Number]]&lt;&gt;"",EOMONTH(LoanStartDate,ROW(PaymentSchedule3[[#This Row],[Payment Number]])-ROW(PaymentSchedule3[[#Headers],[Payment Number]])-2)+DAY(LoanStartDate),"")</f>
        <v>45778</v>
      </c>
      <c r="D30" s="18">
        <f>IF(PaymentSchedule3[[#This Row],[Payment Number]]&lt;&gt;"",IF(ROW()-ROW(PaymentSchedule3[[#Headers],[Beginning
Balance]])=1,LoanAmount,INDEX(PaymentSchedule3[Ending
Balance],ROW()-ROW(PaymentSchedule3[[#Headers],[Beginning
Balance]])-1)),"")</f>
        <v>10641.546505106518</v>
      </c>
      <c r="E30" s="18">
        <f>IF(PaymentSchedule3[[#This Row],[Payment Number]]&lt;&gt;"",ScheduledPayment,"")</f>
        <v>127.27861828689028</v>
      </c>
      <c r="F30"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0"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30" s="18">
        <f>IF(PaymentSchedule3[[#This Row],[Payment Number]]&lt;&gt;"",PaymentSchedule3[[#This Row],[Total
Payment]]-PaymentSchedule3[[#This Row],[Interest]],"")</f>
        <v>82.938841182279788</v>
      </c>
      <c r="I30" s="18">
        <f>IF(PaymentSchedule3[[#This Row],[Payment Number]]&lt;&gt;"",PaymentSchedule3[[#This Row],[Beginning
Balance]]*(InterestRate/PaymentsPerYear),"")</f>
        <v>44.339777104610491</v>
      </c>
      <c r="J30" s="18">
        <f>IF(PaymentSchedule3[[#This Row],[Payment Number]]&lt;&gt;"",IF(PaymentSchedule3[[#This Row],[Scheduled Payment]]+PaymentSchedule3[[#This Row],[Extra
Payment]]&lt;=PaymentSchedule3[[#This Row],[Beginning
Balance]],PaymentSchedule3[[#This Row],[Beginning
Balance]]-PaymentSchedule3[[#This Row],[Principal]],0),"")</f>
        <v>10558.607663924238</v>
      </c>
      <c r="K30" s="18">
        <f>IF(PaymentSchedule3[[#This Row],[Payment Number]]&lt;&gt;"",SUM(INDEX(PaymentSchedule3[Interest],1,1):PaymentSchedule3[[#This Row],[Interest]]),"")</f>
        <v>849.62279308826521</v>
      </c>
    </row>
    <row r="31" spans="1:11" ht="15.6" x14ac:dyDescent="0.3">
      <c r="A31" s="77"/>
      <c r="B31" s="16">
        <f>IF(LoanIsGood,IF(ROW()-ROW(PaymentSchedule3[[#Headers],[Payment Number]])&gt;ScheduledNumberOfPayments,"",ROW()-ROW(PaymentSchedule3[[#Headers],[Payment Number]])),"")</f>
        <v>19</v>
      </c>
      <c r="C31" s="17">
        <f>IF(PaymentSchedule3[[#This Row],[Payment Number]]&lt;&gt;"",EOMONTH(LoanStartDate,ROW(PaymentSchedule3[[#This Row],[Payment Number]])-ROW(PaymentSchedule3[[#Headers],[Payment Number]])-2)+DAY(LoanStartDate),"")</f>
        <v>45809</v>
      </c>
      <c r="D31" s="18">
        <f>IF(PaymentSchedule3[[#This Row],[Payment Number]]&lt;&gt;"",IF(ROW()-ROW(PaymentSchedule3[[#Headers],[Beginning
Balance]])=1,LoanAmount,INDEX(PaymentSchedule3[Ending
Balance],ROW()-ROW(PaymentSchedule3[[#Headers],[Beginning
Balance]])-1)),"")</f>
        <v>10558.607663924238</v>
      </c>
      <c r="E31" s="18">
        <f>IF(PaymentSchedule3[[#This Row],[Payment Number]]&lt;&gt;"",ScheduledPayment,"")</f>
        <v>127.27861828689028</v>
      </c>
      <c r="F31"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1"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31" s="18">
        <f>IF(PaymentSchedule3[[#This Row],[Payment Number]]&lt;&gt;"",PaymentSchedule3[[#This Row],[Total
Payment]]-PaymentSchedule3[[#This Row],[Interest]],"")</f>
        <v>83.284419687205954</v>
      </c>
      <c r="I31" s="18">
        <f>IF(PaymentSchedule3[[#This Row],[Payment Number]]&lt;&gt;"",PaymentSchedule3[[#This Row],[Beginning
Balance]]*(InterestRate/PaymentsPerYear),"")</f>
        <v>43.994198599684324</v>
      </c>
      <c r="J31" s="18">
        <f>IF(PaymentSchedule3[[#This Row],[Payment Number]]&lt;&gt;"",IF(PaymentSchedule3[[#This Row],[Scheduled Payment]]+PaymentSchedule3[[#This Row],[Extra
Payment]]&lt;=PaymentSchedule3[[#This Row],[Beginning
Balance]],PaymentSchedule3[[#This Row],[Beginning
Balance]]-PaymentSchedule3[[#This Row],[Principal]],0),"")</f>
        <v>10475.323244237032</v>
      </c>
      <c r="K31" s="18">
        <f>IF(PaymentSchedule3[[#This Row],[Payment Number]]&lt;&gt;"",SUM(INDEX(PaymentSchedule3[Interest],1,1):PaymentSchedule3[[#This Row],[Interest]]),"")</f>
        <v>893.61699168794951</v>
      </c>
    </row>
    <row r="32" spans="1:11" ht="15.6" x14ac:dyDescent="0.3">
      <c r="A32" s="77"/>
      <c r="B32" s="16">
        <f>IF(LoanIsGood,IF(ROW()-ROW(PaymentSchedule3[[#Headers],[Payment Number]])&gt;ScheduledNumberOfPayments,"",ROW()-ROW(PaymentSchedule3[[#Headers],[Payment Number]])),"")</f>
        <v>20</v>
      </c>
      <c r="C32" s="17">
        <f>IF(PaymentSchedule3[[#This Row],[Payment Number]]&lt;&gt;"",EOMONTH(LoanStartDate,ROW(PaymentSchedule3[[#This Row],[Payment Number]])-ROW(PaymentSchedule3[[#Headers],[Payment Number]])-2)+DAY(LoanStartDate),"")</f>
        <v>45839</v>
      </c>
      <c r="D32" s="18">
        <f>IF(PaymentSchedule3[[#This Row],[Payment Number]]&lt;&gt;"",IF(ROW()-ROW(PaymentSchedule3[[#Headers],[Beginning
Balance]])=1,LoanAmount,INDEX(PaymentSchedule3[Ending
Balance],ROW()-ROW(PaymentSchedule3[[#Headers],[Beginning
Balance]])-1)),"")</f>
        <v>10475.323244237032</v>
      </c>
      <c r="E32" s="18">
        <f>IF(PaymentSchedule3[[#This Row],[Payment Number]]&lt;&gt;"",ScheduledPayment,"")</f>
        <v>127.27861828689028</v>
      </c>
      <c r="F32"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2"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32" s="18">
        <f>IF(PaymentSchedule3[[#This Row],[Payment Number]]&lt;&gt;"",PaymentSchedule3[[#This Row],[Total
Payment]]-PaymentSchedule3[[#This Row],[Interest]],"")</f>
        <v>83.631438102569319</v>
      </c>
      <c r="I32" s="18">
        <f>IF(PaymentSchedule3[[#This Row],[Payment Number]]&lt;&gt;"",PaymentSchedule3[[#This Row],[Beginning
Balance]]*(InterestRate/PaymentsPerYear),"")</f>
        <v>43.647180184320966</v>
      </c>
      <c r="J32" s="18">
        <f>IF(PaymentSchedule3[[#This Row],[Payment Number]]&lt;&gt;"",IF(PaymentSchedule3[[#This Row],[Scheduled Payment]]+PaymentSchedule3[[#This Row],[Extra
Payment]]&lt;=PaymentSchedule3[[#This Row],[Beginning
Balance]],PaymentSchedule3[[#This Row],[Beginning
Balance]]-PaymentSchedule3[[#This Row],[Principal]],0),"")</f>
        <v>10391.691806134462</v>
      </c>
      <c r="K32" s="18">
        <f>IF(PaymentSchedule3[[#This Row],[Payment Number]]&lt;&gt;"",SUM(INDEX(PaymentSchedule3[Interest],1,1):PaymentSchedule3[[#This Row],[Interest]]),"")</f>
        <v>937.26417187227048</v>
      </c>
    </row>
    <row r="33" spans="2:11" ht="15.6" x14ac:dyDescent="0.3">
      <c r="B33" s="16">
        <f>IF(LoanIsGood,IF(ROW()-ROW(PaymentSchedule3[[#Headers],[Payment Number]])&gt;ScheduledNumberOfPayments,"",ROW()-ROW(PaymentSchedule3[[#Headers],[Payment Number]])),"")</f>
        <v>21</v>
      </c>
      <c r="C33" s="17">
        <f>IF(PaymentSchedule3[[#This Row],[Payment Number]]&lt;&gt;"",EOMONTH(LoanStartDate,ROW(PaymentSchedule3[[#This Row],[Payment Number]])-ROW(PaymentSchedule3[[#Headers],[Payment Number]])-2)+DAY(LoanStartDate),"")</f>
        <v>45870</v>
      </c>
      <c r="D33" s="18">
        <f>IF(PaymentSchedule3[[#This Row],[Payment Number]]&lt;&gt;"",IF(ROW()-ROW(PaymentSchedule3[[#Headers],[Beginning
Balance]])=1,LoanAmount,INDEX(PaymentSchedule3[Ending
Balance],ROW()-ROW(PaymentSchedule3[[#Headers],[Beginning
Balance]])-1)),"")</f>
        <v>10391.691806134462</v>
      </c>
      <c r="E33" s="18">
        <f>IF(PaymentSchedule3[[#This Row],[Payment Number]]&lt;&gt;"",ScheduledPayment,"")</f>
        <v>127.27861828689028</v>
      </c>
      <c r="F33"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3"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33" s="18">
        <f>IF(PaymentSchedule3[[#This Row],[Payment Number]]&lt;&gt;"",PaymentSchedule3[[#This Row],[Total
Payment]]-PaymentSchedule3[[#This Row],[Interest]],"")</f>
        <v>83.979902427996677</v>
      </c>
      <c r="I33" s="18">
        <f>IF(PaymentSchedule3[[#This Row],[Payment Number]]&lt;&gt;"",PaymentSchedule3[[#This Row],[Beginning
Balance]]*(InterestRate/PaymentsPerYear),"")</f>
        <v>43.298715858893594</v>
      </c>
      <c r="J33" s="18">
        <f>IF(PaymentSchedule3[[#This Row],[Payment Number]]&lt;&gt;"",IF(PaymentSchedule3[[#This Row],[Scheduled Payment]]+PaymentSchedule3[[#This Row],[Extra
Payment]]&lt;=PaymentSchedule3[[#This Row],[Beginning
Balance]],PaymentSchedule3[[#This Row],[Beginning
Balance]]-PaymentSchedule3[[#This Row],[Principal]],0),"")</f>
        <v>10307.711903706466</v>
      </c>
      <c r="K33" s="18">
        <f>IF(PaymentSchedule3[[#This Row],[Payment Number]]&lt;&gt;"",SUM(INDEX(PaymentSchedule3[Interest],1,1):PaymentSchedule3[[#This Row],[Interest]]),"")</f>
        <v>980.5628877311641</v>
      </c>
    </row>
    <row r="34" spans="2:11" ht="15.6" x14ac:dyDescent="0.3">
      <c r="B34" s="16">
        <f>IF(LoanIsGood,IF(ROW()-ROW(PaymentSchedule3[[#Headers],[Payment Number]])&gt;ScheduledNumberOfPayments,"",ROW()-ROW(PaymentSchedule3[[#Headers],[Payment Number]])),"")</f>
        <v>22</v>
      </c>
      <c r="C34" s="17">
        <f>IF(PaymentSchedule3[[#This Row],[Payment Number]]&lt;&gt;"",EOMONTH(LoanStartDate,ROW(PaymentSchedule3[[#This Row],[Payment Number]])-ROW(PaymentSchedule3[[#Headers],[Payment Number]])-2)+DAY(LoanStartDate),"")</f>
        <v>45901</v>
      </c>
      <c r="D34" s="18">
        <f>IF(PaymentSchedule3[[#This Row],[Payment Number]]&lt;&gt;"",IF(ROW()-ROW(PaymentSchedule3[[#Headers],[Beginning
Balance]])=1,LoanAmount,INDEX(PaymentSchedule3[Ending
Balance],ROW()-ROW(PaymentSchedule3[[#Headers],[Beginning
Balance]])-1)),"")</f>
        <v>10307.711903706466</v>
      </c>
      <c r="E34" s="18">
        <f>IF(PaymentSchedule3[[#This Row],[Payment Number]]&lt;&gt;"",ScheduledPayment,"")</f>
        <v>127.27861828689028</v>
      </c>
      <c r="F34"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4"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34" s="18">
        <f>IF(PaymentSchedule3[[#This Row],[Payment Number]]&lt;&gt;"",PaymentSchedule3[[#This Row],[Total
Payment]]-PaymentSchedule3[[#This Row],[Interest]],"")</f>
        <v>84.329818688113335</v>
      </c>
      <c r="I34" s="18">
        <f>IF(PaymentSchedule3[[#This Row],[Payment Number]]&lt;&gt;"",PaymentSchedule3[[#This Row],[Beginning
Balance]]*(InterestRate/PaymentsPerYear),"")</f>
        <v>42.948799598776944</v>
      </c>
      <c r="J34" s="18">
        <f>IF(PaymentSchedule3[[#This Row],[Payment Number]]&lt;&gt;"",IF(PaymentSchedule3[[#This Row],[Scheduled Payment]]+PaymentSchedule3[[#This Row],[Extra
Payment]]&lt;=PaymentSchedule3[[#This Row],[Beginning
Balance]],PaymentSchedule3[[#This Row],[Beginning
Balance]]-PaymentSchedule3[[#This Row],[Principal]],0),"")</f>
        <v>10223.382085018353</v>
      </c>
      <c r="K34" s="18">
        <f>IF(PaymentSchedule3[[#This Row],[Payment Number]]&lt;&gt;"",SUM(INDEX(PaymentSchedule3[Interest],1,1):PaymentSchedule3[[#This Row],[Interest]]),"")</f>
        <v>1023.5116873299411</v>
      </c>
    </row>
    <row r="35" spans="2:11" ht="15.6" x14ac:dyDescent="0.3">
      <c r="B35" s="16">
        <f>IF(LoanIsGood,IF(ROW()-ROW(PaymentSchedule3[[#Headers],[Payment Number]])&gt;ScheduledNumberOfPayments,"",ROW()-ROW(PaymentSchedule3[[#Headers],[Payment Number]])),"")</f>
        <v>23</v>
      </c>
      <c r="C35" s="17">
        <f>IF(PaymentSchedule3[[#This Row],[Payment Number]]&lt;&gt;"",EOMONTH(LoanStartDate,ROW(PaymentSchedule3[[#This Row],[Payment Number]])-ROW(PaymentSchedule3[[#Headers],[Payment Number]])-2)+DAY(LoanStartDate),"")</f>
        <v>45931</v>
      </c>
      <c r="D35" s="18">
        <f>IF(PaymentSchedule3[[#This Row],[Payment Number]]&lt;&gt;"",IF(ROW()-ROW(PaymentSchedule3[[#Headers],[Beginning
Balance]])=1,LoanAmount,INDEX(PaymentSchedule3[Ending
Balance],ROW()-ROW(PaymentSchedule3[[#Headers],[Beginning
Balance]])-1)),"")</f>
        <v>10223.382085018353</v>
      </c>
      <c r="E35" s="18">
        <f>IF(PaymentSchedule3[[#This Row],[Payment Number]]&lt;&gt;"",ScheduledPayment,"")</f>
        <v>127.27861828689028</v>
      </c>
      <c r="F35"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5"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35" s="18">
        <f>IF(PaymentSchedule3[[#This Row],[Payment Number]]&lt;&gt;"",PaymentSchedule3[[#This Row],[Total
Payment]]-PaymentSchedule3[[#This Row],[Interest]],"")</f>
        <v>84.68119293264715</v>
      </c>
      <c r="I35" s="18">
        <f>IF(PaymentSchedule3[[#This Row],[Payment Number]]&lt;&gt;"",PaymentSchedule3[[#This Row],[Beginning
Balance]]*(InterestRate/PaymentsPerYear),"")</f>
        <v>42.597425354243136</v>
      </c>
      <c r="J35" s="18">
        <f>IF(PaymentSchedule3[[#This Row],[Payment Number]]&lt;&gt;"",IF(PaymentSchedule3[[#This Row],[Scheduled Payment]]+PaymentSchedule3[[#This Row],[Extra
Payment]]&lt;=PaymentSchedule3[[#This Row],[Beginning
Balance]],PaymentSchedule3[[#This Row],[Beginning
Balance]]-PaymentSchedule3[[#This Row],[Principal]],0),"")</f>
        <v>10138.700892085706</v>
      </c>
      <c r="K35" s="18">
        <f>IF(PaymentSchedule3[[#This Row],[Payment Number]]&lt;&gt;"",SUM(INDEX(PaymentSchedule3[Interest],1,1):PaymentSchedule3[[#This Row],[Interest]]),"")</f>
        <v>1066.1091126841843</v>
      </c>
    </row>
    <row r="36" spans="2:11" ht="15.6" x14ac:dyDescent="0.3">
      <c r="B36" s="16">
        <f>IF(LoanIsGood,IF(ROW()-ROW(PaymentSchedule3[[#Headers],[Payment Number]])&gt;ScheduledNumberOfPayments,"",ROW()-ROW(PaymentSchedule3[[#Headers],[Payment Number]])),"")</f>
        <v>24</v>
      </c>
      <c r="C36" s="17">
        <f>IF(PaymentSchedule3[[#This Row],[Payment Number]]&lt;&gt;"",EOMONTH(LoanStartDate,ROW(PaymentSchedule3[[#This Row],[Payment Number]])-ROW(PaymentSchedule3[[#Headers],[Payment Number]])-2)+DAY(LoanStartDate),"")</f>
        <v>45962</v>
      </c>
      <c r="D36" s="18">
        <f>IF(PaymentSchedule3[[#This Row],[Payment Number]]&lt;&gt;"",IF(ROW()-ROW(PaymentSchedule3[[#Headers],[Beginning
Balance]])=1,LoanAmount,INDEX(PaymentSchedule3[Ending
Balance],ROW()-ROW(PaymentSchedule3[[#Headers],[Beginning
Balance]])-1)),"")</f>
        <v>10138.700892085706</v>
      </c>
      <c r="E36" s="18">
        <f>IF(PaymentSchedule3[[#This Row],[Payment Number]]&lt;&gt;"",ScheduledPayment,"")</f>
        <v>127.27861828689028</v>
      </c>
      <c r="F36"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6"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36" s="18">
        <f>IF(PaymentSchedule3[[#This Row],[Payment Number]]&lt;&gt;"",PaymentSchedule3[[#This Row],[Total
Payment]]-PaymentSchedule3[[#This Row],[Interest]],"")</f>
        <v>85.034031236533167</v>
      </c>
      <c r="I36" s="18">
        <f>IF(PaymentSchedule3[[#This Row],[Payment Number]]&lt;&gt;"",PaymentSchedule3[[#This Row],[Beginning
Balance]]*(InterestRate/PaymentsPerYear),"")</f>
        <v>42.244587050357111</v>
      </c>
      <c r="J36" s="18">
        <f>IF(PaymentSchedule3[[#This Row],[Payment Number]]&lt;&gt;"",IF(PaymentSchedule3[[#This Row],[Scheduled Payment]]+PaymentSchedule3[[#This Row],[Extra
Payment]]&lt;=PaymentSchedule3[[#This Row],[Beginning
Balance]],PaymentSchedule3[[#This Row],[Beginning
Balance]]-PaymentSchedule3[[#This Row],[Principal]],0),"")</f>
        <v>10053.666860849173</v>
      </c>
      <c r="K36" s="18">
        <f>IF(PaymentSchedule3[[#This Row],[Payment Number]]&lt;&gt;"",SUM(INDEX(PaymentSchedule3[Interest],1,1):PaymentSchedule3[[#This Row],[Interest]]),"")</f>
        <v>1108.3536997345414</v>
      </c>
    </row>
    <row r="37" spans="2:11" ht="15.6" x14ac:dyDescent="0.3">
      <c r="B37" s="16">
        <f>IF(LoanIsGood,IF(ROW()-ROW(PaymentSchedule3[[#Headers],[Payment Number]])&gt;ScheduledNumberOfPayments,"",ROW()-ROW(PaymentSchedule3[[#Headers],[Payment Number]])),"")</f>
        <v>25</v>
      </c>
      <c r="C37" s="17">
        <f>IF(PaymentSchedule3[[#This Row],[Payment Number]]&lt;&gt;"",EOMONTH(LoanStartDate,ROW(PaymentSchedule3[[#This Row],[Payment Number]])-ROW(PaymentSchedule3[[#Headers],[Payment Number]])-2)+DAY(LoanStartDate),"")</f>
        <v>45992</v>
      </c>
      <c r="D37" s="18">
        <f>IF(PaymentSchedule3[[#This Row],[Payment Number]]&lt;&gt;"",IF(ROW()-ROW(PaymentSchedule3[[#Headers],[Beginning
Balance]])=1,LoanAmount,INDEX(PaymentSchedule3[Ending
Balance],ROW()-ROW(PaymentSchedule3[[#Headers],[Beginning
Balance]])-1)),"")</f>
        <v>10053.666860849173</v>
      </c>
      <c r="E37" s="18">
        <f>IF(PaymentSchedule3[[#This Row],[Payment Number]]&lt;&gt;"",ScheduledPayment,"")</f>
        <v>127.27861828689028</v>
      </c>
      <c r="F37"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7"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37" s="18">
        <f>IF(PaymentSchedule3[[#This Row],[Payment Number]]&lt;&gt;"",PaymentSchedule3[[#This Row],[Total
Payment]]-PaymentSchedule3[[#This Row],[Interest]],"")</f>
        <v>85.388339700018719</v>
      </c>
      <c r="I37" s="18">
        <f>IF(PaymentSchedule3[[#This Row],[Payment Number]]&lt;&gt;"",PaymentSchedule3[[#This Row],[Beginning
Balance]]*(InterestRate/PaymentsPerYear),"")</f>
        <v>41.890278586871553</v>
      </c>
      <c r="J37" s="18">
        <f>IF(PaymentSchedule3[[#This Row],[Payment Number]]&lt;&gt;"",IF(PaymentSchedule3[[#This Row],[Scheduled Payment]]+PaymentSchedule3[[#This Row],[Extra
Payment]]&lt;=PaymentSchedule3[[#This Row],[Beginning
Balance]],PaymentSchedule3[[#This Row],[Beginning
Balance]]-PaymentSchedule3[[#This Row],[Principal]],0),"")</f>
        <v>9968.2785211491537</v>
      </c>
      <c r="K37" s="18">
        <f>IF(PaymentSchedule3[[#This Row],[Payment Number]]&lt;&gt;"",SUM(INDEX(PaymentSchedule3[Interest],1,1):PaymentSchedule3[[#This Row],[Interest]]),"")</f>
        <v>1150.2439783214129</v>
      </c>
    </row>
    <row r="38" spans="2:11" ht="15.6" x14ac:dyDescent="0.3">
      <c r="B38" s="16">
        <f>IF(LoanIsGood,IF(ROW()-ROW(PaymentSchedule3[[#Headers],[Payment Number]])&gt;ScheduledNumberOfPayments,"",ROW()-ROW(PaymentSchedule3[[#Headers],[Payment Number]])),"")</f>
        <v>26</v>
      </c>
      <c r="C38" s="17">
        <f>IF(PaymentSchedule3[[#This Row],[Payment Number]]&lt;&gt;"",EOMONTH(LoanStartDate,ROW(PaymentSchedule3[[#This Row],[Payment Number]])-ROW(PaymentSchedule3[[#Headers],[Payment Number]])-2)+DAY(LoanStartDate),"")</f>
        <v>46023</v>
      </c>
      <c r="D38" s="18">
        <f>IF(PaymentSchedule3[[#This Row],[Payment Number]]&lt;&gt;"",IF(ROW()-ROW(PaymentSchedule3[[#Headers],[Beginning
Balance]])=1,LoanAmount,INDEX(PaymentSchedule3[Ending
Balance],ROW()-ROW(PaymentSchedule3[[#Headers],[Beginning
Balance]])-1)),"")</f>
        <v>9968.2785211491537</v>
      </c>
      <c r="E38" s="18">
        <f>IF(PaymentSchedule3[[#This Row],[Payment Number]]&lt;&gt;"",ScheduledPayment,"")</f>
        <v>127.27861828689028</v>
      </c>
      <c r="F38"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8"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38" s="18">
        <f>IF(PaymentSchedule3[[#This Row],[Payment Number]]&lt;&gt;"",PaymentSchedule3[[#This Row],[Total
Payment]]-PaymentSchedule3[[#This Row],[Interest]],"")</f>
        <v>85.744124448768815</v>
      </c>
      <c r="I38" s="18">
        <f>IF(PaymentSchedule3[[#This Row],[Payment Number]]&lt;&gt;"",PaymentSchedule3[[#This Row],[Beginning
Balance]]*(InterestRate/PaymentsPerYear),"")</f>
        <v>41.53449383812147</v>
      </c>
      <c r="J38" s="18">
        <f>IF(PaymentSchedule3[[#This Row],[Payment Number]]&lt;&gt;"",IF(PaymentSchedule3[[#This Row],[Scheduled Payment]]+PaymentSchedule3[[#This Row],[Extra
Payment]]&lt;=PaymentSchedule3[[#This Row],[Beginning
Balance]],PaymentSchedule3[[#This Row],[Beginning
Balance]]-PaymentSchedule3[[#This Row],[Principal]],0),"")</f>
        <v>9882.5343967003846</v>
      </c>
      <c r="K38" s="18">
        <f>IF(PaymentSchedule3[[#This Row],[Payment Number]]&lt;&gt;"",SUM(INDEX(PaymentSchedule3[Interest],1,1):PaymentSchedule3[[#This Row],[Interest]]),"")</f>
        <v>1191.7784721595344</v>
      </c>
    </row>
    <row r="39" spans="2:11" ht="15.6" x14ac:dyDescent="0.3">
      <c r="B39" s="16">
        <f>IF(LoanIsGood,IF(ROW()-ROW(PaymentSchedule3[[#Headers],[Payment Number]])&gt;ScheduledNumberOfPayments,"",ROW()-ROW(PaymentSchedule3[[#Headers],[Payment Number]])),"")</f>
        <v>27</v>
      </c>
      <c r="C39" s="17">
        <f>IF(PaymentSchedule3[[#This Row],[Payment Number]]&lt;&gt;"",EOMONTH(LoanStartDate,ROW(PaymentSchedule3[[#This Row],[Payment Number]])-ROW(PaymentSchedule3[[#Headers],[Payment Number]])-2)+DAY(LoanStartDate),"")</f>
        <v>46054</v>
      </c>
      <c r="D39" s="18">
        <f>IF(PaymentSchedule3[[#This Row],[Payment Number]]&lt;&gt;"",IF(ROW()-ROW(PaymentSchedule3[[#Headers],[Beginning
Balance]])=1,LoanAmount,INDEX(PaymentSchedule3[Ending
Balance],ROW()-ROW(PaymentSchedule3[[#Headers],[Beginning
Balance]])-1)),"")</f>
        <v>9882.5343967003846</v>
      </c>
      <c r="E39" s="18">
        <f>IF(PaymentSchedule3[[#This Row],[Payment Number]]&lt;&gt;"",ScheduledPayment,"")</f>
        <v>127.27861828689028</v>
      </c>
      <c r="F39"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39"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39" s="18">
        <f>IF(PaymentSchedule3[[#This Row],[Payment Number]]&lt;&gt;"",PaymentSchedule3[[#This Row],[Total
Payment]]-PaymentSchedule3[[#This Row],[Interest]],"")</f>
        <v>86.101391633972014</v>
      </c>
      <c r="I39" s="18">
        <f>IF(PaymentSchedule3[[#This Row],[Payment Number]]&lt;&gt;"",PaymentSchedule3[[#This Row],[Beginning
Balance]]*(InterestRate/PaymentsPerYear),"")</f>
        <v>41.177226652918272</v>
      </c>
      <c r="J39" s="18">
        <f>IF(PaymentSchedule3[[#This Row],[Payment Number]]&lt;&gt;"",IF(PaymentSchedule3[[#This Row],[Scheduled Payment]]+PaymentSchedule3[[#This Row],[Extra
Payment]]&lt;=PaymentSchedule3[[#This Row],[Beginning
Balance]],PaymentSchedule3[[#This Row],[Beginning
Balance]]-PaymentSchedule3[[#This Row],[Principal]],0),"")</f>
        <v>9796.4330050664121</v>
      </c>
      <c r="K39" s="18">
        <f>IF(PaymentSchedule3[[#This Row],[Payment Number]]&lt;&gt;"",SUM(INDEX(PaymentSchedule3[Interest],1,1):PaymentSchedule3[[#This Row],[Interest]]),"")</f>
        <v>1232.9556988124527</v>
      </c>
    </row>
    <row r="40" spans="2:11" ht="15.6" x14ac:dyDescent="0.3">
      <c r="B40" s="16">
        <f>IF(LoanIsGood,IF(ROW()-ROW(PaymentSchedule3[[#Headers],[Payment Number]])&gt;ScheduledNumberOfPayments,"",ROW()-ROW(PaymentSchedule3[[#Headers],[Payment Number]])),"")</f>
        <v>28</v>
      </c>
      <c r="C40" s="17">
        <f>IF(PaymentSchedule3[[#This Row],[Payment Number]]&lt;&gt;"",EOMONTH(LoanStartDate,ROW(PaymentSchedule3[[#This Row],[Payment Number]])-ROW(PaymentSchedule3[[#Headers],[Payment Number]])-2)+DAY(LoanStartDate),"")</f>
        <v>46082</v>
      </c>
      <c r="D40" s="18">
        <f>IF(PaymentSchedule3[[#This Row],[Payment Number]]&lt;&gt;"",IF(ROW()-ROW(PaymentSchedule3[[#Headers],[Beginning
Balance]])=1,LoanAmount,INDEX(PaymentSchedule3[Ending
Balance],ROW()-ROW(PaymentSchedule3[[#Headers],[Beginning
Balance]])-1)),"")</f>
        <v>9796.4330050664121</v>
      </c>
      <c r="E40" s="18">
        <f>IF(PaymentSchedule3[[#This Row],[Payment Number]]&lt;&gt;"",ScheduledPayment,"")</f>
        <v>127.27861828689028</v>
      </c>
      <c r="F40"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0"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40" s="18">
        <f>IF(PaymentSchedule3[[#This Row],[Payment Number]]&lt;&gt;"",PaymentSchedule3[[#This Row],[Total
Payment]]-PaymentSchedule3[[#This Row],[Interest]],"")</f>
        <v>86.460147432446888</v>
      </c>
      <c r="I40" s="18">
        <f>IF(PaymentSchedule3[[#This Row],[Payment Number]]&lt;&gt;"",PaymentSchedule3[[#This Row],[Beginning
Balance]]*(InterestRate/PaymentsPerYear),"")</f>
        <v>40.818470854443383</v>
      </c>
      <c r="J40" s="18">
        <f>IF(PaymentSchedule3[[#This Row],[Payment Number]]&lt;&gt;"",IF(PaymentSchedule3[[#This Row],[Scheduled Payment]]+PaymentSchedule3[[#This Row],[Extra
Payment]]&lt;=PaymentSchedule3[[#This Row],[Beginning
Balance]],PaymentSchedule3[[#This Row],[Beginning
Balance]]-PaymentSchedule3[[#This Row],[Principal]],0),"")</f>
        <v>9709.9728576339658</v>
      </c>
      <c r="K40" s="18">
        <f>IF(PaymentSchedule3[[#This Row],[Payment Number]]&lt;&gt;"",SUM(INDEX(PaymentSchedule3[Interest],1,1):PaymentSchedule3[[#This Row],[Interest]]),"")</f>
        <v>1273.7741696668961</v>
      </c>
    </row>
    <row r="41" spans="2:11" ht="15.6" x14ac:dyDescent="0.3">
      <c r="B41" s="16">
        <f>IF(LoanIsGood,IF(ROW()-ROW(PaymentSchedule3[[#Headers],[Payment Number]])&gt;ScheduledNumberOfPayments,"",ROW()-ROW(PaymentSchedule3[[#Headers],[Payment Number]])),"")</f>
        <v>29</v>
      </c>
      <c r="C41" s="17">
        <f>IF(PaymentSchedule3[[#This Row],[Payment Number]]&lt;&gt;"",EOMONTH(LoanStartDate,ROW(PaymentSchedule3[[#This Row],[Payment Number]])-ROW(PaymentSchedule3[[#Headers],[Payment Number]])-2)+DAY(LoanStartDate),"")</f>
        <v>46113</v>
      </c>
      <c r="D41" s="18">
        <f>IF(PaymentSchedule3[[#This Row],[Payment Number]]&lt;&gt;"",IF(ROW()-ROW(PaymentSchedule3[[#Headers],[Beginning
Balance]])=1,LoanAmount,INDEX(PaymentSchedule3[Ending
Balance],ROW()-ROW(PaymentSchedule3[[#Headers],[Beginning
Balance]])-1)),"")</f>
        <v>9709.9728576339658</v>
      </c>
      <c r="E41" s="18">
        <f>IF(PaymentSchedule3[[#This Row],[Payment Number]]&lt;&gt;"",ScheduledPayment,"")</f>
        <v>127.27861828689028</v>
      </c>
      <c r="F41"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1"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41" s="18">
        <f>IF(PaymentSchedule3[[#This Row],[Payment Number]]&lt;&gt;"",PaymentSchedule3[[#This Row],[Total
Payment]]-PaymentSchedule3[[#This Row],[Interest]],"")</f>
        <v>86.82039804674875</v>
      </c>
      <c r="I41" s="18">
        <f>IF(PaymentSchedule3[[#This Row],[Payment Number]]&lt;&gt;"",PaymentSchedule3[[#This Row],[Beginning
Balance]]*(InterestRate/PaymentsPerYear),"")</f>
        <v>40.458220240141522</v>
      </c>
      <c r="J41" s="18">
        <f>IF(PaymentSchedule3[[#This Row],[Payment Number]]&lt;&gt;"",IF(PaymentSchedule3[[#This Row],[Scheduled Payment]]+PaymentSchedule3[[#This Row],[Extra
Payment]]&lt;=PaymentSchedule3[[#This Row],[Beginning
Balance]],PaymentSchedule3[[#This Row],[Beginning
Balance]]-PaymentSchedule3[[#This Row],[Principal]],0),"")</f>
        <v>9623.1524595872179</v>
      </c>
      <c r="K41" s="18">
        <f>IF(PaymentSchedule3[[#This Row],[Payment Number]]&lt;&gt;"",SUM(INDEX(PaymentSchedule3[Interest],1,1):PaymentSchedule3[[#This Row],[Interest]]),"")</f>
        <v>1314.2323899070377</v>
      </c>
    </row>
    <row r="42" spans="2:11" ht="15.6" x14ac:dyDescent="0.3">
      <c r="B42" s="16">
        <f>IF(LoanIsGood,IF(ROW()-ROW(PaymentSchedule3[[#Headers],[Payment Number]])&gt;ScheduledNumberOfPayments,"",ROW()-ROW(PaymentSchedule3[[#Headers],[Payment Number]])),"")</f>
        <v>30</v>
      </c>
      <c r="C42" s="17">
        <f>IF(PaymentSchedule3[[#This Row],[Payment Number]]&lt;&gt;"",EOMONTH(LoanStartDate,ROW(PaymentSchedule3[[#This Row],[Payment Number]])-ROW(PaymentSchedule3[[#Headers],[Payment Number]])-2)+DAY(LoanStartDate),"")</f>
        <v>46143</v>
      </c>
      <c r="D42" s="18">
        <f>IF(PaymentSchedule3[[#This Row],[Payment Number]]&lt;&gt;"",IF(ROW()-ROW(PaymentSchedule3[[#Headers],[Beginning
Balance]])=1,LoanAmount,INDEX(PaymentSchedule3[Ending
Balance],ROW()-ROW(PaymentSchedule3[[#Headers],[Beginning
Balance]])-1)),"")</f>
        <v>9623.1524595872179</v>
      </c>
      <c r="E42" s="18">
        <f>IF(PaymentSchedule3[[#This Row],[Payment Number]]&lt;&gt;"",ScheduledPayment,"")</f>
        <v>127.27861828689028</v>
      </c>
      <c r="F42"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2"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42" s="18">
        <f>IF(PaymentSchedule3[[#This Row],[Payment Number]]&lt;&gt;"",PaymentSchedule3[[#This Row],[Total
Payment]]-PaymentSchedule3[[#This Row],[Interest]],"")</f>
        <v>87.182149705276871</v>
      </c>
      <c r="I42" s="18">
        <f>IF(PaymentSchedule3[[#This Row],[Payment Number]]&lt;&gt;"",PaymentSchedule3[[#This Row],[Beginning
Balance]]*(InterestRate/PaymentsPerYear),"")</f>
        <v>40.096468581613408</v>
      </c>
      <c r="J42" s="18">
        <f>IF(PaymentSchedule3[[#This Row],[Payment Number]]&lt;&gt;"",IF(PaymentSchedule3[[#This Row],[Scheduled Payment]]+PaymentSchedule3[[#This Row],[Extra
Payment]]&lt;=PaymentSchedule3[[#This Row],[Beginning
Balance]],PaymentSchedule3[[#This Row],[Beginning
Balance]]-PaymentSchedule3[[#This Row],[Principal]],0),"")</f>
        <v>9535.9703098819409</v>
      </c>
      <c r="K42" s="18">
        <f>IF(PaymentSchedule3[[#This Row],[Payment Number]]&lt;&gt;"",SUM(INDEX(PaymentSchedule3[Interest],1,1):PaymentSchedule3[[#This Row],[Interest]]),"")</f>
        <v>1354.3288584886511</v>
      </c>
    </row>
    <row r="43" spans="2:11" ht="15.6" x14ac:dyDescent="0.3">
      <c r="B43" s="16">
        <f>IF(LoanIsGood,IF(ROW()-ROW(PaymentSchedule3[[#Headers],[Payment Number]])&gt;ScheduledNumberOfPayments,"",ROW()-ROW(PaymentSchedule3[[#Headers],[Payment Number]])),"")</f>
        <v>31</v>
      </c>
      <c r="C43" s="17">
        <f>IF(PaymentSchedule3[[#This Row],[Payment Number]]&lt;&gt;"",EOMONTH(LoanStartDate,ROW(PaymentSchedule3[[#This Row],[Payment Number]])-ROW(PaymentSchedule3[[#Headers],[Payment Number]])-2)+DAY(LoanStartDate),"")</f>
        <v>46174</v>
      </c>
      <c r="D43" s="18">
        <f>IF(PaymentSchedule3[[#This Row],[Payment Number]]&lt;&gt;"",IF(ROW()-ROW(PaymentSchedule3[[#Headers],[Beginning
Balance]])=1,LoanAmount,INDEX(PaymentSchedule3[Ending
Balance],ROW()-ROW(PaymentSchedule3[[#Headers],[Beginning
Balance]])-1)),"")</f>
        <v>9535.9703098819409</v>
      </c>
      <c r="E43" s="18">
        <f>IF(PaymentSchedule3[[#This Row],[Payment Number]]&lt;&gt;"",ScheduledPayment,"")</f>
        <v>127.27861828689028</v>
      </c>
      <c r="F43"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3"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43" s="18">
        <f>IF(PaymentSchedule3[[#This Row],[Payment Number]]&lt;&gt;"",PaymentSchedule3[[#This Row],[Total
Payment]]-PaymentSchedule3[[#This Row],[Interest]],"")</f>
        <v>87.545408662382187</v>
      </c>
      <c r="I43" s="18">
        <f>IF(PaymentSchedule3[[#This Row],[Payment Number]]&lt;&gt;"",PaymentSchedule3[[#This Row],[Beginning
Balance]]*(InterestRate/PaymentsPerYear),"")</f>
        <v>39.733209624508085</v>
      </c>
      <c r="J43" s="18">
        <f>IF(PaymentSchedule3[[#This Row],[Payment Number]]&lt;&gt;"",IF(PaymentSchedule3[[#This Row],[Scheduled Payment]]+PaymentSchedule3[[#This Row],[Extra
Payment]]&lt;=PaymentSchedule3[[#This Row],[Beginning
Balance]],PaymentSchedule3[[#This Row],[Beginning
Balance]]-PaymentSchedule3[[#This Row],[Principal]],0),"")</f>
        <v>9448.4249012195596</v>
      </c>
      <c r="K43" s="18">
        <f>IF(PaymentSchedule3[[#This Row],[Payment Number]]&lt;&gt;"",SUM(INDEX(PaymentSchedule3[Interest],1,1):PaymentSchedule3[[#This Row],[Interest]]),"")</f>
        <v>1394.0620681131593</v>
      </c>
    </row>
    <row r="44" spans="2:11" ht="15.6" x14ac:dyDescent="0.3">
      <c r="B44" s="16">
        <f>IF(LoanIsGood,IF(ROW()-ROW(PaymentSchedule3[[#Headers],[Payment Number]])&gt;ScheduledNumberOfPayments,"",ROW()-ROW(PaymentSchedule3[[#Headers],[Payment Number]])),"")</f>
        <v>32</v>
      </c>
      <c r="C44" s="17">
        <f>IF(PaymentSchedule3[[#This Row],[Payment Number]]&lt;&gt;"",EOMONTH(LoanStartDate,ROW(PaymentSchedule3[[#This Row],[Payment Number]])-ROW(PaymentSchedule3[[#Headers],[Payment Number]])-2)+DAY(LoanStartDate),"")</f>
        <v>46204</v>
      </c>
      <c r="D44" s="18">
        <f>IF(PaymentSchedule3[[#This Row],[Payment Number]]&lt;&gt;"",IF(ROW()-ROW(PaymentSchedule3[[#Headers],[Beginning
Balance]])=1,LoanAmount,INDEX(PaymentSchedule3[Ending
Balance],ROW()-ROW(PaymentSchedule3[[#Headers],[Beginning
Balance]])-1)),"")</f>
        <v>9448.4249012195596</v>
      </c>
      <c r="E44" s="18">
        <f>IF(PaymentSchedule3[[#This Row],[Payment Number]]&lt;&gt;"",ScheduledPayment,"")</f>
        <v>127.27861828689028</v>
      </c>
      <c r="F44"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4"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44" s="18">
        <f>IF(PaymentSchedule3[[#This Row],[Payment Number]]&lt;&gt;"",PaymentSchedule3[[#This Row],[Total
Payment]]-PaymentSchedule3[[#This Row],[Interest]],"")</f>
        <v>87.910181198475442</v>
      </c>
      <c r="I44" s="18">
        <f>IF(PaymentSchedule3[[#This Row],[Payment Number]]&lt;&gt;"",PaymentSchedule3[[#This Row],[Beginning
Balance]]*(InterestRate/PaymentsPerYear),"")</f>
        <v>39.368437088414829</v>
      </c>
      <c r="J44" s="18">
        <f>IF(PaymentSchedule3[[#This Row],[Payment Number]]&lt;&gt;"",IF(PaymentSchedule3[[#This Row],[Scheduled Payment]]+PaymentSchedule3[[#This Row],[Extra
Payment]]&lt;=PaymentSchedule3[[#This Row],[Beginning
Balance]],PaymentSchedule3[[#This Row],[Beginning
Balance]]-PaymentSchedule3[[#This Row],[Principal]],0),"")</f>
        <v>9360.5147200210849</v>
      </c>
      <c r="K44" s="18">
        <f>IF(PaymentSchedule3[[#This Row],[Payment Number]]&lt;&gt;"",SUM(INDEX(PaymentSchedule3[Interest],1,1):PaymentSchedule3[[#This Row],[Interest]]),"")</f>
        <v>1433.4305052015741</v>
      </c>
    </row>
    <row r="45" spans="2:11" ht="15.6" x14ac:dyDescent="0.3">
      <c r="B45" s="16">
        <f>IF(LoanIsGood,IF(ROW()-ROW(PaymentSchedule3[[#Headers],[Payment Number]])&gt;ScheduledNumberOfPayments,"",ROW()-ROW(PaymentSchedule3[[#Headers],[Payment Number]])),"")</f>
        <v>33</v>
      </c>
      <c r="C45" s="17">
        <f>IF(PaymentSchedule3[[#This Row],[Payment Number]]&lt;&gt;"",EOMONTH(LoanStartDate,ROW(PaymentSchedule3[[#This Row],[Payment Number]])-ROW(PaymentSchedule3[[#Headers],[Payment Number]])-2)+DAY(LoanStartDate),"")</f>
        <v>46235</v>
      </c>
      <c r="D45" s="18">
        <f>IF(PaymentSchedule3[[#This Row],[Payment Number]]&lt;&gt;"",IF(ROW()-ROW(PaymentSchedule3[[#Headers],[Beginning
Balance]])=1,LoanAmount,INDEX(PaymentSchedule3[Ending
Balance],ROW()-ROW(PaymentSchedule3[[#Headers],[Beginning
Balance]])-1)),"")</f>
        <v>9360.5147200210849</v>
      </c>
      <c r="E45" s="18">
        <f>IF(PaymentSchedule3[[#This Row],[Payment Number]]&lt;&gt;"",ScheduledPayment,"")</f>
        <v>127.27861828689028</v>
      </c>
      <c r="F45"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5"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45" s="18">
        <f>IF(PaymentSchedule3[[#This Row],[Payment Number]]&lt;&gt;"",PaymentSchedule3[[#This Row],[Total
Payment]]-PaymentSchedule3[[#This Row],[Interest]],"")</f>
        <v>88.276473620135761</v>
      </c>
      <c r="I45" s="18">
        <f>IF(PaymentSchedule3[[#This Row],[Payment Number]]&lt;&gt;"",PaymentSchedule3[[#This Row],[Beginning
Balance]]*(InterestRate/PaymentsPerYear),"")</f>
        <v>39.002144666754518</v>
      </c>
      <c r="J45" s="18">
        <f>IF(PaymentSchedule3[[#This Row],[Payment Number]]&lt;&gt;"",IF(PaymentSchedule3[[#This Row],[Scheduled Payment]]+PaymentSchedule3[[#This Row],[Extra
Payment]]&lt;=PaymentSchedule3[[#This Row],[Beginning
Balance]],PaymentSchedule3[[#This Row],[Beginning
Balance]]-PaymentSchedule3[[#This Row],[Principal]],0),"")</f>
        <v>9272.2382464009497</v>
      </c>
      <c r="K45" s="18">
        <f>IF(PaymentSchedule3[[#This Row],[Payment Number]]&lt;&gt;"",SUM(INDEX(PaymentSchedule3[Interest],1,1):PaymentSchedule3[[#This Row],[Interest]]),"")</f>
        <v>1472.4326498683286</v>
      </c>
    </row>
    <row r="46" spans="2:11" ht="15.6" x14ac:dyDescent="0.3">
      <c r="B46" s="16">
        <f>IF(LoanIsGood,IF(ROW()-ROW(PaymentSchedule3[[#Headers],[Payment Number]])&gt;ScheduledNumberOfPayments,"",ROW()-ROW(PaymentSchedule3[[#Headers],[Payment Number]])),"")</f>
        <v>34</v>
      </c>
      <c r="C46" s="17">
        <f>IF(PaymentSchedule3[[#This Row],[Payment Number]]&lt;&gt;"",EOMONTH(LoanStartDate,ROW(PaymentSchedule3[[#This Row],[Payment Number]])-ROW(PaymentSchedule3[[#Headers],[Payment Number]])-2)+DAY(LoanStartDate),"")</f>
        <v>46266</v>
      </c>
      <c r="D46" s="18">
        <f>IF(PaymentSchedule3[[#This Row],[Payment Number]]&lt;&gt;"",IF(ROW()-ROW(PaymentSchedule3[[#Headers],[Beginning
Balance]])=1,LoanAmount,INDEX(PaymentSchedule3[Ending
Balance],ROW()-ROW(PaymentSchedule3[[#Headers],[Beginning
Balance]])-1)),"")</f>
        <v>9272.2382464009497</v>
      </c>
      <c r="E46" s="18">
        <f>IF(PaymentSchedule3[[#This Row],[Payment Number]]&lt;&gt;"",ScheduledPayment,"")</f>
        <v>127.27861828689028</v>
      </c>
      <c r="F46"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6"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46" s="18">
        <f>IF(PaymentSchedule3[[#This Row],[Payment Number]]&lt;&gt;"",PaymentSchedule3[[#This Row],[Total
Payment]]-PaymentSchedule3[[#This Row],[Interest]],"")</f>
        <v>88.644292260219657</v>
      </c>
      <c r="I46" s="18">
        <f>IF(PaymentSchedule3[[#This Row],[Payment Number]]&lt;&gt;"",PaymentSchedule3[[#This Row],[Beginning
Balance]]*(InterestRate/PaymentsPerYear),"")</f>
        <v>38.634326026670621</v>
      </c>
      <c r="J46" s="18">
        <f>IF(PaymentSchedule3[[#This Row],[Payment Number]]&lt;&gt;"",IF(PaymentSchedule3[[#This Row],[Scheduled Payment]]+PaymentSchedule3[[#This Row],[Extra
Payment]]&lt;=PaymentSchedule3[[#This Row],[Beginning
Balance]],PaymentSchedule3[[#This Row],[Beginning
Balance]]-PaymentSchedule3[[#This Row],[Principal]],0),"")</f>
        <v>9183.5939541407297</v>
      </c>
      <c r="K46" s="18">
        <f>IF(PaymentSchedule3[[#This Row],[Payment Number]]&lt;&gt;"",SUM(INDEX(PaymentSchedule3[Interest],1,1):PaymentSchedule3[[#This Row],[Interest]]),"")</f>
        <v>1511.0669758949991</v>
      </c>
    </row>
    <row r="47" spans="2:11" ht="15.6" x14ac:dyDescent="0.3">
      <c r="B47" s="16">
        <f>IF(LoanIsGood,IF(ROW()-ROW(PaymentSchedule3[[#Headers],[Payment Number]])&gt;ScheduledNumberOfPayments,"",ROW()-ROW(PaymentSchedule3[[#Headers],[Payment Number]])),"")</f>
        <v>35</v>
      </c>
      <c r="C47" s="17">
        <f>IF(PaymentSchedule3[[#This Row],[Payment Number]]&lt;&gt;"",EOMONTH(LoanStartDate,ROW(PaymentSchedule3[[#This Row],[Payment Number]])-ROW(PaymentSchedule3[[#Headers],[Payment Number]])-2)+DAY(LoanStartDate),"")</f>
        <v>46296</v>
      </c>
      <c r="D47" s="18">
        <f>IF(PaymentSchedule3[[#This Row],[Payment Number]]&lt;&gt;"",IF(ROW()-ROW(PaymentSchedule3[[#Headers],[Beginning
Balance]])=1,LoanAmount,INDEX(PaymentSchedule3[Ending
Balance],ROW()-ROW(PaymentSchedule3[[#Headers],[Beginning
Balance]])-1)),"")</f>
        <v>9183.5939541407297</v>
      </c>
      <c r="E47" s="18">
        <f>IF(PaymentSchedule3[[#This Row],[Payment Number]]&lt;&gt;"",ScheduledPayment,"")</f>
        <v>127.27861828689028</v>
      </c>
      <c r="F47"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7"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47" s="18">
        <f>IF(PaymentSchedule3[[#This Row],[Payment Number]]&lt;&gt;"",PaymentSchedule3[[#This Row],[Total
Payment]]-PaymentSchedule3[[#This Row],[Interest]],"")</f>
        <v>89.013643477970575</v>
      </c>
      <c r="I47" s="18">
        <f>IF(PaymentSchedule3[[#This Row],[Payment Number]]&lt;&gt;"",PaymentSchedule3[[#This Row],[Beginning
Balance]]*(InterestRate/PaymentsPerYear),"")</f>
        <v>38.264974808919703</v>
      </c>
      <c r="J47" s="18">
        <f>IF(PaymentSchedule3[[#This Row],[Payment Number]]&lt;&gt;"",IF(PaymentSchedule3[[#This Row],[Scheduled Payment]]+PaymentSchedule3[[#This Row],[Extra
Payment]]&lt;=PaymentSchedule3[[#This Row],[Beginning
Balance]],PaymentSchedule3[[#This Row],[Beginning
Balance]]-PaymentSchedule3[[#This Row],[Principal]],0),"")</f>
        <v>9094.5803106627591</v>
      </c>
      <c r="K47" s="18">
        <f>IF(PaymentSchedule3[[#This Row],[Payment Number]]&lt;&gt;"",SUM(INDEX(PaymentSchedule3[Interest],1,1):PaymentSchedule3[[#This Row],[Interest]]),"")</f>
        <v>1549.3319507039189</v>
      </c>
    </row>
    <row r="48" spans="2:11" ht="15.6" x14ac:dyDescent="0.3">
      <c r="B48" s="16">
        <f>IF(LoanIsGood,IF(ROW()-ROW(PaymentSchedule3[[#Headers],[Payment Number]])&gt;ScheduledNumberOfPayments,"",ROW()-ROW(PaymentSchedule3[[#Headers],[Payment Number]])),"")</f>
        <v>36</v>
      </c>
      <c r="C48" s="17">
        <f>IF(PaymentSchedule3[[#This Row],[Payment Number]]&lt;&gt;"",EOMONTH(LoanStartDate,ROW(PaymentSchedule3[[#This Row],[Payment Number]])-ROW(PaymentSchedule3[[#Headers],[Payment Number]])-2)+DAY(LoanStartDate),"")</f>
        <v>46327</v>
      </c>
      <c r="D48" s="18">
        <f>IF(PaymentSchedule3[[#This Row],[Payment Number]]&lt;&gt;"",IF(ROW()-ROW(PaymentSchedule3[[#Headers],[Beginning
Balance]])=1,LoanAmount,INDEX(PaymentSchedule3[Ending
Balance],ROW()-ROW(PaymentSchedule3[[#Headers],[Beginning
Balance]])-1)),"")</f>
        <v>9094.5803106627591</v>
      </c>
      <c r="E48" s="18">
        <f>IF(PaymentSchedule3[[#This Row],[Payment Number]]&lt;&gt;"",ScheduledPayment,"")</f>
        <v>127.27861828689028</v>
      </c>
      <c r="F48"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8"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48" s="18">
        <f>IF(PaymentSchedule3[[#This Row],[Payment Number]]&lt;&gt;"",PaymentSchedule3[[#This Row],[Total
Payment]]-PaymentSchedule3[[#This Row],[Interest]],"")</f>
        <v>89.384533659128778</v>
      </c>
      <c r="I48" s="18">
        <f>IF(PaymentSchedule3[[#This Row],[Payment Number]]&lt;&gt;"",PaymentSchedule3[[#This Row],[Beginning
Balance]]*(InterestRate/PaymentsPerYear),"")</f>
        <v>37.894084627761494</v>
      </c>
      <c r="J48" s="18">
        <f>IF(PaymentSchedule3[[#This Row],[Payment Number]]&lt;&gt;"",IF(PaymentSchedule3[[#This Row],[Scheduled Payment]]+PaymentSchedule3[[#This Row],[Extra
Payment]]&lt;=PaymentSchedule3[[#This Row],[Beginning
Balance]],PaymentSchedule3[[#This Row],[Beginning
Balance]]-PaymentSchedule3[[#This Row],[Principal]],0),"")</f>
        <v>9005.1957770036297</v>
      </c>
      <c r="K48" s="18">
        <f>IF(PaymentSchedule3[[#This Row],[Payment Number]]&lt;&gt;"",SUM(INDEX(PaymentSchedule3[Interest],1,1):PaymentSchedule3[[#This Row],[Interest]]),"")</f>
        <v>1587.2260353316804</v>
      </c>
    </row>
    <row r="49" spans="2:11" ht="15.6" x14ac:dyDescent="0.3">
      <c r="B49" s="16">
        <f>IF(LoanIsGood,IF(ROW()-ROW(PaymentSchedule3[[#Headers],[Payment Number]])&gt;ScheduledNumberOfPayments,"",ROW()-ROW(PaymentSchedule3[[#Headers],[Payment Number]])),"")</f>
        <v>37</v>
      </c>
      <c r="C49" s="17">
        <f>IF(PaymentSchedule3[[#This Row],[Payment Number]]&lt;&gt;"",EOMONTH(LoanStartDate,ROW(PaymentSchedule3[[#This Row],[Payment Number]])-ROW(PaymentSchedule3[[#Headers],[Payment Number]])-2)+DAY(LoanStartDate),"")</f>
        <v>46357</v>
      </c>
      <c r="D49" s="18">
        <f>IF(PaymentSchedule3[[#This Row],[Payment Number]]&lt;&gt;"",IF(ROW()-ROW(PaymentSchedule3[[#Headers],[Beginning
Balance]])=1,LoanAmount,INDEX(PaymentSchedule3[Ending
Balance],ROW()-ROW(PaymentSchedule3[[#Headers],[Beginning
Balance]])-1)),"")</f>
        <v>9005.1957770036297</v>
      </c>
      <c r="E49" s="18">
        <f>IF(PaymentSchedule3[[#This Row],[Payment Number]]&lt;&gt;"",ScheduledPayment,"")</f>
        <v>127.27861828689028</v>
      </c>
      <c r="F49"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49"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49" s="18">
        <f>IF(PaymentSchedule3[[#This Row],[Payment Number]]&lt;&gt;"",PaymentSchedule3[[#This Row],[Total
Payment]]-PaymentSchedule3[[#This Row],[Interest]],"")</f>
        <v>89.756969216041824</v>
      </c>
      <c r="I49" s="18">
        <f>IF(PaymentSchedule3[[#This Row],[Payment Number]]&lt;&gt;"",PaymentSchedule3[[#This Row],[Beginning
Balance]]*(InterestRate/PaymentsPerYear),"")</f>
        <v>37.521649070848454</v>
      </c>
      <c r="J49" s="18">
        <f>IF(PaymentSchedule3[[#This Row],[Payment Number]]&lt;&gt;"",IF(PaymentSchedule3[[#This Row],[Scheduled Payment]]+PaymentSchedule3[[#This Row],[Extra
Payment]]&lt;=PaymentSchedule3[[#This Row],[Beginning
Balance]],PaymentSchedule3[[#This Row],[Beginning
Balance]]-PaymentSchedule3[[#This Row],[Principal]],0),"")</f>
        <v>8915.4388077875883</v>
      </c>
      <c r="K49" s="18">
        <f>IF(PaymentSchedule3[[#This Row],[Payment Number]]&lt;&gt;"",SUM(INDEX(PaymentSchedule3[Interest],1,1):PaymentSchedule3[[#This Row],[Interest]]),"")</f>
        <v>1624.7476844025289</v>
      </c>
    </row>
    <row r="50" spans="2:11" ht="15.6" x14ac:dyDescent="0.3">
      <c r="B50" s="16">
        <f>IF(LoanIsGood,IF(ROW()-ROW(PaymentSchedule3[[#Headers],[Payment Number]])&gt;ScheduledNumberOfPayments,"",ROW()-ROW(PaymentSchedule3[[#Headers],[Payment Number]])),"")</f>
        <v>38</v>
      </c>
      <c r="C50" s="17">
        <f>IF(PaymentSchedule3[[#This Row],[Payment Number]]&lt;&gt;"",EOMONTH(LoanStartDate,ROW(PaymentSchedule3[[#This Row],[Payment Number]])-ROW(PaymentSchedule3[[#Headers],[Payment Number]])-2)+DAY(LoanStartDate),"")</f>
        <v>46388</v>
      </c>
      <c r="D50" s="18">
        <f>IF(PaymentSchedule3[[#This Row],[Payment Number]]&lt;&gt;"",IF(ROW()-ROW(PaymentSchedule3[[#Headers],[Beginning
Balance]])=1,LoanAmount,INDEX(PaymentSchedule3[Ending
Balance],ROW()-ROW(PaymentSchedule3[[#Headers],[Beginning
Balance]])-1)),"")</f>
        <v>8915.4388077875883</v>
      </c>
      <c r="E50" s="18">
        <f>IF(PaymentSchedule3[[#This Row],[Payment Number]]&lt;&gt;"",ScheduledPayment,"")</f>
        <v>127.27861828689028</v>
      </c>
      <c r="F50"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0"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50" s="18">
        <f>IF(PaymentSchedule3[[#This Row],[Payment Number]]&lt;&gt;"",PaymentSchedule3[[#This Row],[Total
Payment]]-PaymentSchedule3[[#This Row],[Interest]],"")</f>
        <v>90.13095658777533</v>
      </c>
      <c r="I50" s="18">
        <f>IF(PaymentSchedule3[[#This Row],[Payment Number]]&lt;&gt;"",PaymentSchedule3[[#This Row],[Beginning
Balance]]*(InterestRate/PaymentsPerYear),"")</f>
        <v>37.147661699114948</v>
      </c>
      <c r="J50" s="18">
        <f>IF(PaymentSchedule3[[#This Row],[Payment Number]]&lt;&gt;"",IF(PaymentSchedule3[[#This Row],[Scheduled Payment]]+PaymentSchedule3[[#This Row],[Extra
Payment]]&lt;=PaymentSchedule3[[#This Row],[Beginning
Balance]],PaymentSchedule3[[#This Row],[Beginning
Balance]]-PaymentSchedule3[[#This Row],[Principal]],0),"")</f>
        <v>8825.3078511998137</v>
      </c>
      <c r="K50" s="18">
        <f>IF(PaymentSchedule3[[#This Row],[Payment Number]]&lt;&gt;"",SUM(INDEX(PaymentSchedule3[Interest],1,1):PaymentSchedule3[[#This Row],[Interest]]),"")</f>
        <v>1661.8953461016438</v>
      </c>
    </row>
    <row r="51" spans="2:11" ht="15.6" x14ac:dyDescent="0.3">
      <c r="B51" s="16">
        <f>IF(LoanIsGood,IF(ROW()-ROW(PaymentSchedule3[[#Headers],[Payment Number]])&gt;ScheduledNumberOfPayments,"",ROW()-ROW(PaymentSchedule3[[#Headers],[Payment Number]])),"")</f>
        <v>39</v>
      </c>
      <c r="C51" s="17">
        <f>IF(PaymentSchedule3[[#This Row],[Payment Number]]&lt;&gt;"",EOMONTH(LoanStartDate,ROW(PaymentSchedule3[[#This Row],[Payment Number]])-ROW(PaymentSchedule3[[#Headers],[Payment Number]])-2)+DAY(LoanStartDate),"")</f>
        <v>46419</v>
      </c>
      <c r="D51" s="18">
        <f>IF(PaymentSchedule3[[#This Row],[Payment Number]]&lt;&gt;"",IF(ROW()-ROW(PaymentSchedule3[[#Headers],[Beginning
Balance]])=1,LoanAmount,INDEX(PaymentSchedule3[Ending
Balance],ROW()-ROW(PaymentSchedule3[[#Headers],[Beginning
Balance]])-1)),"")</f>
        <v>8825.3078511998137</v>
      </c>
      <c r="E51" s="18">
        <f>IF(PaymentSchedule3[[#This Row],[Payment Number]]&lt;&gt;"",ScheduledPayment,"")</f>
        <v>127.27861828689028</v>
      </c>
      <c r="F51"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1"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51" s="18">
        <f>IF(PaymentSchedule3[[#This Row],[Payment Number]]&lt;&gt;"",PaymentSchedule3[[#This Row],[Total
Payment]]-PaymentSchedule3[[#This Row],[Interest]],"")</f>
        <v>90.506502240224393</v>
      </c>
      <c r="I51" s="18">
        <f>IF(PaymentSchedule3[[#This Row],[Payment Number]]&lt;&gt;"",PaymentSchedule3[[#This Row],[Beginning
Balance]]*(InterestRate/PaymentsPerYear),"")</f>
        <v>36.772116046665893</v>
      </c>
      <c r="J51" s="18">
        <f>IF(PaymentSchedule3[[#This Row],[Payment Number]]&lt;&gt;"",IF(PaymentSchedule3[[#This Row],[Scheduled Payment]]+PaymentSchedule3[[#This Row],[Extra
Payment]]&lt;=PaymentSchedule3[[#This Row],[Beginning
Balance]],PaymentSchedule3[[#This Row],[Beginning
Balance]]-PaymentSchedule3[[#This Row],[Principal]],0),"")</f>
        <v>8734.8013489595887</v>
      </c>
      <c r="K51" s="18">
        <f>IF(PaymentSchedule3[[#This Row],[Payment Number]]&lt;&gt;"",SUM(INDEX(PaymentSchedule3[Interest],1,1):PaymentSchedule3[[#This Row],[Interest]]),"")</f>
        <v>1698.6674621483096</v>
      </c>
    </row>
    <row r="52" spans="2:11" ht="15.6" x14ac:dyDescent="0.3">
      <c r="B52" s="16">
        <f>IF(LoanIsGood,IF(ROW()-ROW(PaymentSchedule3[[#Headers],[Payment Number]])&gt;ScheduledNumberOfPayments,"",ROW()-ROW(PaymentSchedule3[[#Headers],[Payment Number]])),"")</f>
        <v>40</v>
      </c>
      <c r="C52" s="17">
        <f>IF(PaymentSchedule3[[#This Row],[Payment Number]]&lt;&gt;"",EOMONTH(LoanStartDate,ROW(PaymentSchedule3[[#This Row],[Payment Number]])-ROW(PaymentSchedule3[[#Headers],[Payment Number]])-2)+DAY(LoanStartDate),"")</f>
        <v>46447</v>
      </c>
      <c r="D52" s="18">
        <f>IF(PaymentSchedule3[[#This Row],[Payment Number]]&lt;&gt;"",IF(ROW()-ROW(PaymentSchedule3[[#Headers],[Beginning
Balance]])=1,LoanAmount,INDEX(PaymentSchedule3[Ending
Balance],ROW()-ROW(PaymentSchedule3[[#Headers],[Beginning
Balance]])-1)),"")</f>
        <v>8734.8013489595887</v>
      </c>
      <c r="E52" s="18">
        <f>IF(PaymentSchedule3[[#This Row],[Payment Number]]&lt;&gt;"",ScheduledPayment,"")</f>
        <v>127.27861828689028</v>
      </c>
      <c r="F52"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2"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52" s="18">
        <f>IF(PaymentSchedule3[[#This Row],[Payment Number]]&lt;&gt;"",PaymentSchedule3[[#This Row],[Total
Payment]]-PaymentSchedule3[[#This Row],[Interest]],"")</f>
        <v>90.883612666225332</v>
      </c>
      <c r="I52" s="18">
        <f>IF(PaymentSchedule3[[#This Row],[Payment Number]]&lt;&gt;"",PaymentSchedule3[[#This Row],[Beginning
Balance]]*(InterestRate/PaymentsPerYear),"")</f>
        <v>36.395005620664953</v>
      </c>
      <c r="J52" s="18">
        <f>IF(PaymentSchedule3[[#This Row],[Payment Number]]&lt;&gt;"",IF(PaymentSchedule3[[#This Row],[Scheduled Payment]]+PaymentSchedule3[[#This Row],[Extra
Payment]]&lt;=PaymentSchedule3[[#This Row],[Beginning
Balance]],PaymentSchedule3[[#This Row],[Beginning
Balance]]-PaymentSchedule3[[#This Row],[Principal]],0),"")</f>
        <v>8643.9177362933642</v>
      </c>
      <c r="K52" s="18">
        <f>IF(PaymentSchedule3[[#This Row],[Payment Number]]&lt;&gt;"",SUM(INDEX(PaymentSchedule3[Interest],1,1):PaymentSchedule3[[#This Row],[Interest]]),"")</f>
        <v>1735.0624677689746</v>
      </c>
    </row>
    <row r="53" spans="2:11" ht="15.6" x14ac:dyDescent="0.3">
      <c r="B53" s="16">
        <f>IF(LoanIsGood,IF(ROW()-ROW(PaymentSchedule3[[#Headers],[Payment Number]])&gt;ScheduledNumberOfPayments,"",ROW()-ROW(PaymentSchedule3[[#Headers],[Payment Number]])),"")</f>
        <v>41</v>
      </c>
      <c r="C53" s="17">
        <f>IF(PaymentSchedule3[[#This Row],[Payment Number]]&lt;&gt;"",EOMONTH(LoanStartDate,ROW(PaymentSchedule3[[#This Row],[Payment Number]])-ROW(PaymentSchedule3[[#Headers],[Payment Number]])-2)+DAY(LoanStartDate),"")</f>
        <v>46478</v>
      </c>
      <c r="D53" s="18">
        <f>IF(PaymentSchedule3[[#This Row],[Payment Number]]&lt;&gt;"",IF(ROW()-ROW(PaymentSchedule3[[#Headers],[Beginning
Balance]])=1,LoanAmount,INDEX(PaymentSchedule3[Ending
Balance],ROW()-ROW(PaymentSchedule3[[#Headers],[Beginning
Balance]])-1)),"")</f>
        <v>8643.9177362933642</v>
      </c>
      <c r="E53" s="18">
        <f>IF(PaymentSchedule3[[#This Row],[Payment Number]]&lt;&gt;"",ScheduledPayment,"")</f>
        <v>127.27861828689028</v>
      </c>
      <c r="F53"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3"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53" s="18">
        <f>IF(PaymentSchedule3[[#This Row],[Payment Number]]&lt;&gt;"",PaymentSchedule3[[#This Row],[Total
Payment]]-PaymentSchedule3[[#This Row],[Interest]],"")</f>
        <v>91.262294385667929</v>
      </c>
      <c r="I53" s="18">
        <f>IF(PaymentSchedule3[[#This Row],[Payment Number]]&lt;&gt;"",PaymentSchedule3[[#This Row],[Beginning
Balance]]*(InterestRate/PaymentsPerYear),"")</f>
        <v>36.01632390122235</v>
      </c>
      <c r="J53" s="18">
        <f>IF(PaymentSchedule3[[#This Row],[Payment Number]]&lt;&gt;"",IF(PaymentSchedule3[[#This Row],[Scheduled Payment]]+PaymentSchedule3[[#This Row],[Extra
Payment]]&lt;=PaymentSchedule3[[#This Row],[Beginning
Balance]],PaymentSchedule3[[#This Row],[Beginning
Balance]]-PaymentSchedule3[[#This Row],[Principal]],0),"")</f>
        <v>8552.6554419076965</v>
      </c>
      <c r="K53" s="18">
        <f>IF(PaymentSchedule3[[#This Row],[Payment Number]]&lt;&gt;"",SUM(INDEX(PaymentSchedule3[Interest],1,1):PaymentSchedule3[[#This Row],[Interest]]),"")</f>
        <v>1771.078791670197</v>
      </c>
    </row>
    <row r="54" spans="2:11" ht="15.6" x14ac:dyDescent="0.3">
      <c r="B54" s="16">
        <f>IF(LoanIsGood,IF(ROW()-ROW(PaymentSchedule3[[#Headers],[Payment Number]])&gt;ScheduledNumberOfPayments,"",ROW()-ROW(PaymentSchedule3[[#Headers],[Payment Number]])),"")</f>
        <v>42</v>
      </c>
      <c r="C54" s="17">
        <f>IF(PaymentSchedule3[[#This Row],[Payment Number]]&lt;&gt;"",EOMONTH(LoanStartDate,ROW(PaymentSchedule3[[#This Row],[Payment Number]])-ROW(PaymentSchedule3[[#Headers],[Payment Number]])-2)+DAY(LoanStartDate),"")</f>
        <v>46508</v>
      </c>
      <c r="D54" s="18">
        <f>IF(PaymentSchedule3[[#This Row],[Payment Number]]&lt;&gt;"",IF(ROW()-ROW(PaymentSchedule3[[#Headers],[Beginning
Balance]])=1,LoanAmount,INDEX(PaymentSchedule3[Ending
Balance],ROW()-ROW(PaymentSchedule3[[#Headers],[Beginning
Balance]])-1)),"")</f>
        <v>8552.6554419076965</v>
      </c>
      <c r="E54" s="18">
        <f>IF(PaymentSchedule3[[#This Row],[Payment Number]]&lt;&gt;"",ScheduledPayment,"")</f>
        <v>127.27861828689028</v>
      </c>
      <c r="F54"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4"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54" s="18">
        <f>IF(PaymentSchedule3[[#This Row],[Payment Number]]&lt;&gt;"",PaymentSchedule3[[#This Row],[Total
Payment]]-PaymentSchedule3[[#This Row],[Interest]],"")</f>
        <v>91.642553945608213</v>
      </c>
      <c r="I54" s="18">
        <f>IF(PaymentSchedule3[[#This Row],[Payment Number]]&lt;&gt;"",PaymentSchedule3[[#This Row],[Beginning
Balance]]*(InterestRate/PaymentsPerYear),"")</f>
        <v>35.636064341282065</v>
      </c>
      <c r="J54" s="18">
        <f>IF(PaymentSchedule3[[#This Row],[Payment Number]]&lt;&gt;"",IF(PaymentSchedule3[[#This Row],[Scheduled Payment]]+PaymentSchedule3[[#This Row],[Extra
Payment]]&lt;=PaymentSchedule3[[#This Row],[Beginning
Balance]],PaymentSchedule3[[#This Row],[Beginning
Balance]]-PaymentSchedule3[[#This Row],[Principal]],0),"")</f>
        <v>8461.0128879620879</v>
      </c>
      <c r="K54" s="18">
        <f>IF(PaymentSchedule3[[#This Row],[Payment Number]]&lt;&gt;"",SUM(INDEX(PaymentSchedule3[Interest],1,1):PaymentSchedule3[[#This Row],[Interest]]),"")</f>
        <v>1806.714856011479</v>
      </c>
    </row>
    <row r="55" spans="2:11" ht="15.6" x14ac:dyDescent="0.3">
      <c r="B55" s="16">
        <f>IF(LoanIsGood,IF(ROW()-ROW(PaymentSchedule3[[#Headers],[Payment Number]])&gt;ScheduledNumberOfPayments,"",ROW()-ROW(PaymentSchedule3[[#Headers],[Payment Number]])),"")</f>
        <v>43</v>
      </c>
      <c r="C55" s="17">
        <f>IF(PaymentSchedule3[[#This Row],[Payment Number]]&lt;&gt;"",EOMONTH(LoanStartDate,ROW(PaymentSchedule3[[#This Row],[Payment Number]])-ROW(PaymentSchedule3[[#Headers],[Payment Number]])-2)+DAY(LoanStartDate),"")</f>
        <v>46539</v>
      </c>
      <c r="D55" s="18">
        <f>IF(PaymentSchedule3[[#This Row],[Payment Number]]&lt;&gt;"",IF(ROW()-ROW(PaymentSchedule3[[#Headers],[Beginning
Balance]])=1,LoanAmount,INDEX(PaymentSchedule3[Ending
Balance],ROW()-ROW(PaymentSchedule3[[#Headers],[Beginning
Balance]])-1)),"")</f>
        <v>8461.0128879620879</v>
      </c>
      <c r="E55" s="18">
        <f>IF(PaymentSchedule3[[#This Row],[Payment Number]]&lt;&gt;"",ScheduledPayment,"")</f>
        <v>127.27861828689028</v>
      </c>
      <c r="F55"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5"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55" s="18">
        <f>IF(PaymentSchedule3[[#This Row],[Payment Number]]&lt;&gt;"",PaymentSchedule3[[#This Row],[Total
Payment]]-PaymentSchedule3[[#This Row],[Interest]],"")</f>
        <v>92.024397920381574</v>
      </c>
      <c r="I55" s="18">
        <f>IF(PaymentSchedule3[[#This Row],[Payment Number]]&lt;&gt;"",PaymentSchedule3[[#This Row],[Beginning
Balance]]*(InterestRate/PaymentsPerYear),"")</f>
        <v>35.254220366508697</v>
      </c>
      <c r="J55" s="18">
        <f>IF(PaymentSchedule3[[#This Row],[Payment Number]]&lt;&gt;"",IF(PaymentSchedule3[[#This Row],[Scheduled Payment]]+PaymentSchedule3[[#This Row],[Extra
Payment]]&lt;=PaymentSchedule3[[#This Row],[Beginning
Balance]],PaymentSchedule3[[#This Row],[Beginning
Balance]]-PaymentSchedule3[[#This Row],[Principal]],0),"")</f>
        <v>8368.9884900417055</v>
      </c>
      <c r="K55" s="18">
        <f>IF(PaymentSchedule3[[#This Row],[Payment Number]]&lt;&gt;"",SUM(INDEX(PaymentSchedule3[Interest],1,1):PaymentSchedule3[[#This Row],[Interest]]),"")</f>
        <v>1841.9690763779877</v>
      </c>
    </row>
    <row r="56" spans="2:11" ht="15.6" x14ac:dyDescent="0.3">
      <c r="B56" s="16">
        <f>IF(LoanIsGood,IF(ROW()-ROW(PaymentSchedule3[[#Headers],[Payment Number]])&gt;ScheduledNumberOfPayments,"",ROW()-ROW(PaymentSchedule3[[#Headers],[Payment Number]])),"")</f>
        <v>44</v>
      </c>
      <c r="C56" s="17">
        <f>IF(PaymentSchedule3[[#This Row],[Payment Number]]&lt;&gt;"",EOMONTH(LoanStartDate,ROW(PaymentSchedule3[[#This Row],[Payment Number]])-ROW(PaymentSchedule3[[#Headers],[Payment Number]])-2)+DAY(LoanStartDate),"")</f>
        <v>46569</v>
      </c>
      <c r="D56" s="18">
        <f>IF(PaymentSchedule3[[#This Row],[Payment Number]]&lt;&gt;"",IF(ROW()-ROW(PaymentSchedule3[[#Headers],[Beginning
Balance]])=1,LoanAmount,INDEX(PaymentSchedule3[Ending
Balance],ROW()-ROW(PaymentSchedule3[[#Headers],[Beginning
Balance]])-1)),"")</f>
        <v>8368.9884900417055</v>
      </c>
      <c r="E56" s="18">
        <f>IF(PaymentSchedule3[[#This Row],[Payment Number]]&lt;&gt;"",ScheduledPayment,"")</f>
        <v>127.27861828689028</v>
      </c>
      <c r="F56"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6"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56" s="18">
        <f>IF(PaymentSchedule3[[#This Row],[Payment Number]]&lt;&gt;"",PaymentSchedule3[[#This Row],[Total
Payment]]-PaymentSchedule3[[#This Row],[Interest]],"")</f>
        <v>92.407832911716497</v>
      </c>
      <c r="I56" s="18">
        <f>IF(PaymentSchedule3[[#This Row],[Payment Number]]&lt;&gt;"",PaymentSchedule3[[#This Row],[Beginning
Balance]]*(InterestRate/PaymentsPerYear),"")</f>
        <v>34.870785375173774</v>
      </c>
      <c r="J56" s="18">
        <f>IF(PaymentSchedule3[[#This Row],[Payment Number]]&lt;&gt;"",IF(PaymentSchedule3[[#This Row],[Scheduled Payment]]+PaymentSchedule3[[#This Row],[Extra
Payment]]&lt;=PaymentSchedule3[[#This Row],[Beginning
Balance]],PaymentSchedule3[[#This Row],[Beginning
Balance]]-PaymentSchedule3[[#This Row],[Principal]],0),"")</f>
        <v>8276.580657129989</v>
      </c>
      <c r="K56" s="18">
        <f>IF(PaymentSchedule3[[#This Row],[Payment Number]]&lt;&gt;"",SUM(INDEX(PaymentSchedule3[Interest],1,1):PaymentSchedule3[[#This Row],[Interest]]),"")</f>
        <v>1876.8398617531614</v>
      </c>
    </row>
    <row r="57" spans="2:11" ht="15.6" x14ac:dyDescent="0.3">
      <c r="B57" s="16">
        <f>IF(LoanIsGood,IF(ROW()-ROW(PaymentSchedule3[[#Headers],[Payment Number]])&gt;ScheduledNumberOfPayments,"",ROW()-ROW(PaymentSchedule3[[#Headers],[Payment Number]])),"")</f>
        <v>45</v>
      </c>
      <c r="C57" s="17">
        <f>IF(PaymentSchedule3[[#This Row],[Payment Number]]&lt;&gt;"",EOMONTH(LoanStartDate,ROW(PaymentSchedule3[[#This Row],[Payment Number]])-ROW(PaymentSchedule3[[#Headers],[Payment Number]])-2)+DAY(LoanStartDate),"")</f>
        <v>46600</v>
      </c>
      <c r="D57" s="18">
        <f>IF(PaymentSchedule3[[#This Row],[Payment Number]]&lt;&gt;"",IF(ROW()-ROW(PaymentSchedule3[[#Headers],[Beginning
Balance]])=1,LoanAmount,INDEX(PaymentSchedule3[Ending
Balance],ROW()-ROW(PaymentSchedule3[[#Headers],[Beginning
Balance]])-1)),"")</f>
        <v>8276.580657129989</v>
      </c>
      <c r="E57" s="18">
        <f>IF(PaymentSchedule3[[#This Row],[Payment Number]]&lt;&gt;"",ScheduledPayment,"")</f>
        <v>127.27861828689028</v>
      </c>
      <c r="F57"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7"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57" s="18">
        <f>IF(PaymentSchedule3[[#This Row],[Payment Number]]&lt;&gt;"",PaymentSchedule3[[#This Row],[Total
Payment]]-PaymentSchedule3[[#This Row],[Interest]],"")</f>
        <v>92.792865548848653</v>
      </c>
      <c r="I57" s="18">
        <f>IF(PaymentSchedule3[[#This Row],[Payment Number]]&lt;&gt;"",PaymentSchedule3[[#This Row],[Beginning
Balance]]*(InterestRate/PaymentsPerYear),"")</f>
        <v>34.485752738041619</v>
      </c>
      <c r="J57" s="18">
        <f>IF(PaymentSchedule3[[#This Row],[Payment Number]]&lt;&gt;"",IF(PaymentSchedule3[[#This Row],[Scheduled Payment]]+PaymentSchedule3[[#This Row],[Extra
Payment]]&lt;=PaymentSchedule3[[#This Row],[Beginning
Balance]],PaymentSchedule3[[#This Row],[Beginning
Balance]]-PaymentSchedule3[[#This Row],[Principal]],0),"")</f>
        <v>8183.7877915811405</v>
      </c>
      <c r="K57" s="18">
        <f>IF(PaymentSchedule3[[#This Row],[Payment Number]]&lt;&gt;"",SUM(INDEX(PaymentSchedule3[Interest],1,1):PaymentSchedule3[[#This Row],[Interest]]),"")</f>
        <v>1911.3256144912029</v>
      </c>
    </row>
    <row r="58" spans="2:11" ht="15.6" x14ac:dyDescent="0.3">
      <c r="B58" s="16">
        <f>IF(LoanIsGood,IF(ROW()-ROW(PaymentSchedule3[[#Headers],[Payment Number]])&gt;ScheduledNumberOfPayments,"",ROW()-ROW(PaymentSchedule3[[#Headers],[Payment Number]])),"")</f>
        <v>46</v>
      </c>
      <c r="C58" s="17">
        <f>IF(PaymentSchedule3[[#This Row],[Payment Number]]&lt;&gt;"",EOMONTH(LoanStartDate,ROW(PaymentSchedule3[[#This Row],[Payment Number]])-ROW(PaymentSchedule3[[#Headers],[Payment Number]])-2)+DAY(LoanStartDate),"")</f>
        <v>46631</v>
      </c>
      <c r="D58" s="18">
        <f>IF(PaymentSchedule3[[#This Row],[Payment Number]]&lt;&gt;"",IF(ROW()-ROW(PaymentSchedule3[[#Headers],[Beginning
Balance]])=1,LoanAmount,INDEX(PaymentSchedule3[Ending
Balance],ROW()-ROW(PaymentSchedule3[[#Headers],[Beginning
Balance]])-1)),"")</f>
        <v>8183.7877915811405</v>
      </c>
      <c r="E58" s="18">
        <f>IF(PaymentSchedule3[[#This Row],[Payment Number]]&lt;&gt;"",ScheduledPayment,"")</f>
        <v>127.27861828689028</v>
      </c>
      <c r="F58"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8"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58" s="18">
        <f>IF(PaymentSchedule3[[#This Row],[Payment Number]]&lt;&gt;"",PaymentSchedule3[[#This Row],[Total
Payment]]-PaymentSchedule3[[#This Row],[Interest]],"")</f>
        <v>93.179502488635535</v>
      </c>
      <c r="I58" s="18">
        <f>IF(PaymentSchedule3[[#This Row],[Payment Number]]&lt;&gt;"",PaymentSchedule3[[#This Row],[Beginning
Balance]]*(InterestRate/PaymentsPerYear),"")</f>
        <v>34.099115798254751</v>
      </c>
      <c r="J58" s="18">
        <f>IF(PaymentSchedule3[[#This Row],[Payment Number]]&lt;&gt;"",IF(PaymentSchedule3[[#This Row],[Scheduled Payment]]+PaymentSchedule3[[#This Row],[Extra
Payment]]&lt;=PaymentSchedule3[[#This Row],[Beginning
Balance]],PaymentSchedule3[[#This Row],[Beginning
Balance]]-PaymentSchedule3[[#This Row],[Principal]],0),"")</f>
        <v>8090.6082890925045</v>
      </c>
      <c r="K58" s="18">
        <f>IF(PaymentSchedule3[[#This Row],[Payment Number]]&lt;&gt;"",SUM(INDEX(PaymentSchedule3[Interest],1,1):PaymentSchedule3[[#This Row],[Interest]]),"")</f>
        <v>1945.4247302894578</v>
      </c>
    </row>
    <row r="59" spans="2:11" ht="15.6" x14ac:dyDescent="0.3">
      <c r="B59" s="16">
        <f>IF(LoanIsGood,IF(ROW()-ROW(PaymentSchedule3[[#Headers],[Payment Number]])&gt;ScheduledNumberOfPayments,"",ROW()-ROW(PaymentSchedule3[[#Headers],[Payment Number]])),"")</f>
        <v>47</v>
      </c>
      <c r="C59" s="17">
        <f>IF(PaymentSchedule3[[#This Row],[Payment Number]]&lt;&gt;"",EOMONTH(LoanStartDate,ROW(PaymentSchedule3[[#This Row],[Payment Number]])-ROW(PaymentSchedule3[[#Headers],[Payment Number]])-2)+DAY(LoanStartDate),"")</f>
        <v>46661</v>
      </c>
      <c r="D59" s="18">
        <f>IF(PaymentSchedule3[[#This Row],[Payment Number]]&lt;&gt;"",IF(ROW()-ROW(PaymentSchedule3[[#Headers],[Beginning
Balance]])=1,LoanAmount,INDEX(PaymentSchedule3[Ending
Balance],ROW()-ROW(PaymentSchedule3[[#Headers],[Beginning
Balance]])-1)),"")</f>
        <v>8090.6082890925045</v>
      </c>
      <c r="E59" s="18">
        <f>IF(PaymentSchedule3[[#This Row],[Payment Number]]&lt;&gt;"",ScheduledPayment,"")</f>
        <v>127.27861828689028</v>
      </c>
      <c r="F59"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59"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59" s="18">
        <f>IF(PaymentSchedule3[[#This Row],[Payment Number]]&lt;&gt;"",PaymentSchedule3[[#This Row],[Total
Payment]]-PaymentSchedule3[[#This Row],[Interest]],"")</f>
        <v>93.567750415671512</v>
      </c>
      <c r="I59" s="18">
        <f>IF(PaymentSchedule3[[#This Row],[Payment Number]]&lt;&gt;"",PaymentSchedule3[[#This Row],[Beginning
Balance]]*(InterestRate/PaymentsPerYear),"")</f>
        <v>33.710867871218767</v>
      </c>
      <c r="J59" s="18">
        <f>IF(PaymentSchedule3[[#This Row],[Payment Number]]&lt;&gt;"",IF(PaymentSchedule3[[#This Row],[Scheduled Payment]]+PaymentSchedule3[[#This Row],[Extra
Payment]]&lt;=PaymentSchedule3[[#This Row],[Beginning
Balance]],PaymentSchedule3[[#This Row],[Beginning
Balance]]-PaymentSchedule3[[#This Row],[Principal]],0),"")</f>
        <v>7997.0405386768334</v>
      </c>
      <c r="K59" s="18">
        <f>IF(PaymentSchedule3[[#This Row],[Payment Number]]&lt;&gt;"",SUM(INDEX(PaymentSchedule3[Interest],1,1):PaymentSchedule3[[#This Row],[Interest]]),"")</f>
        <v>1979.1355981606766</v>
      </c>
    </row>
    <row r="60" spans="2:11" ht="15.6" x14ac:dyDescent="0.3">
      <c r="B60" s="16">
        <f>IF(LoanIsGood,IF(ROW()-ROW(PaymentSchedule3[[#Headers],[Payment Number]])&gt;ScheduledNumberOfPayments,"",ROW()-ROW(PaymentSchedule3[[#Headers],[Payment Number]])),"")</f>
        <v>48</v>
      </c>
      <c r="C60" s="17">
        <f>IF(PaymentSchedule3[[#This Row],[Payment Number]]&lt;&gt;"",EOMONTH(LoanStartDate,ROW(PaymentSchedule3[[#This Row],[Payment Number]])-ROW(PaymentSchedule3[[#Headers],[Payment Number]])-2)+DAY(LoanStartDate),"")</f>
        <v>46692</v>
      </c>
      <c r="D60" s="18">
        <f>IF(PaymentSchedule3[[#This Row],[Payment Number]]&lt;&gt;"",IF(ROW()-ROW(PaymentSchedule3[[#Headers],[Beginning
Balance]])=1,LoanAmount,INDEX(PaymentSchedule3[Ending
Balance],ROW()-ROW(PaymentSchedule3[[#Headers],[Beginning
Balance]])-1)),"")</f>
        <v>7997.0405386768334</v>
      </c>
      <c r="E60" s="18">
        <f>IF(PaymentSchedule3[[#This Row],[Payment Number]]&lt;&gt;"",ScheduledPayment,"")</f>
        <v>127.27861828689028</v>
      </c>
      <c r="F60"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0"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60" s="18">
        <f>IF(PaymentSchedule3[[#This Row],[Payment Number]]&lt;&gt;"",PaymentSchedule3[[#This Row],[Total
Payment]]-PaymentSchedule3[[#This Row],[Interest]],"")</f>
        <v>93.957616042403473</v>
      </c>
      <c r="I60" s="18">
        <f>IF(PaymentSchedule3[[#This Row],[Payment Number]]&lt;&gt;"",PaymentSchedule3[[#This Row],[Beginning
Balance]]*(InterestRate/PaymentsPerYear),"")</f>
        <v>33.321002244486806</v>
      </c>
      <c r="J60" s="18">
        <f>IF(PaymentSchedule3[[#This Row],[Payment Number]]&lt;&gt;"",IF(PaymentSchedule3[[#This Row],[Scheduled Payment]]+PaymentSchedule3[[#This Row],[Extra
Payment]]&lt;=PaymentSchedule3[[#This Row],[Beginning
Balance]],PaymentSchedule3[[#This Row],[Beginning
Balance]]-PaymentSchedule3[[#This Row],[Principal]],0),"")</f>
        <v>7903.0829226344304</v>
      </c>
      <c r="K60" s="18">
        <f>IF(PaymentSchedule3[[#This Row],[Payment Number]]&lt;&gt;"",SUM(INDEX(PaymentSchedule3[Interest],1,1):PaymentSchedule3[[#This Row],[Interest]]),"")</f>
        <v>2012.4566004051635</v>
      </c>
    </row>
    <row r="61" spans="2:11" ht="15.6" x14ac:dyDescent="0.3">
      <c r="B61" s="16">
        <f>IF(LoanIsGood,IF(ROW()-ROW(PaymentSchedule3[[#Headers],[Payment Number]])&gt;ScheduledNumberOfPayments,"",ROW()-ROW(PaymentSchedule3[[#Headers],[Payment Number]])),"")</f>
        <v>49</v>
      </c>
      <c r="C61" s="17">
        <f>IF(PaymentSchedule3[[#This Row],[Payment Number]]&lt;&gt;"",EOMONTH(LoanStartDate,ROW(PaymentSchedule3[[#This Row],[Payment Number]])-ROW(PaymentSchedule3[[#Headers],[Payment Number]])-2)+DAY(LoanStartDate),"")</f>
        <v>46722</v>
      </c>
      <c r="D61" s="18">
        <f>IF(PaymentSchedule3[[#This Row],[Payment Number]]&lt;&gt;"",IF(ROW()-ROW(PaymentSchedule3[[#Headers],[Beginning
Balance]])=1,LoanAmount,INDEX(PaymentSchedule3[Ending
Balance],ROW()-ROW(PaymentSchedule3[[#Headers],[Beginning
Balance]])-1)),"")</f>
        <v>7903.0829226344304</v>
      </c>
      <c r="E61" s="18">
        <f>IF(PaymentSchedule3[[#This Row],[Payment Number]]&lt;&gt;"",ScheduledPayment,"")</f>
        <v>127.27861828689028</v>
      </c>
      <c r="F61"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1"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61" s="18">
        <f>IF(PaymentSchedule3[[#This Row],[Payment Number]]&lt;&gt;"",PaymentSchedule3[[#This Row],[Total
Payment]]-PaymentSchedule3[[#This Row],[Interest]],"")</f>
        <v>94.349106109246819</v>
      </c>
      <c r="I61" s="18">
        <f>IF(PaymentSchedule3[[#This Row],[Payment Number]]&lt;&gt;"",PaymentSchedule3[[#This Row],[Beginning
Balance]]*(InterestRate/PaymentsPerYear),"")</f>
        <v>32.92951217764346</v>
      </c>
      <c r="J61" s="18">
        <f>IF(PaymentSchedule3[[#This Row],[Payment Number]]&lt;&gt;"",IF(PaymentSchedule3[[#This Row],[Scheduled Payment]]+PaymentSchedule3[[#This Row],[Extra
Payment]]&lt;=PaymentSchedule3[[#This Row],[Beginning
Balance]],PaymentSchedule3[[#This Row],[Beginning
Balance]]-PaymentSchedule3[[#This Row],[Principal]],0),"")</f>
        <v>7808.7338165251831</v>
      </c>
      <c r="K61" s="18">
        <f>IF(PaymentSchedule3[[#This Row],[Payment Number]]&lt;&gt;"",SUM(INDEX(PaymentSchedule3[Interest],1,1):PaymentSchedule3[[#This Row],[Interest]]),"")</f>
        <v>2045.3861125828071</v>
      </c>
    </row>
    <row r="62" spans="2:11" ht="15.6" x14ac:dyDescent="0.3">
      <c r="B62" s="16">
        <f>IF(LoanIsGood,IF(ROW()-ROW(PaymentSchedule3[[#Headers],[Payment Number]])&gt;ScheduledNumberOfPayments,"",ROW()-ROW(PaymentSchedule3[[#Headers],[Payment Number]])),"")</f>
        <v>50</v>
      </c>
      <c r="C62" s="17">
        <f>IF(PaymentSchedule3[[#This Row],[Payment Number]]&lt;&gt;"",EOMONTH(LoanStartDate,ROW(PaymentSchedule3[[#This Row],[Payment Number]])-ROW(PaymentSchedule3[[#Headers],[Payment Number]])-2)+DAY(LoanStartDate),"")</f>
        <v>46753</v>
      </c>
      <c r="D62" s="18">
        <f>IF(PaymentSchedule3[[#This Row],[Payment Number]]&lt;&gt;"",IF(ROW()-ROW(PaymentSchedule3[[#Headers],[Beginning
Balance]])=1,LoanAmount,INDEX(PaymentSchedule3[Ending
Balance],ROW()-ROW(PaymentSchedule3[[#Headers],[Beginning
Balance]])-1)),"")</f>
        <v>7808.7338165251831</v>
      </c>
      <c r="E62" s="18">
        <f>IF(PaymentSchedule3[[#This Row],[Payment Number]]&lt;&gt;"",ScheduledPayment,"")</f>
        <v>127.27861828689028</v>
      </c>
      <c r="F62"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2"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62" s="18">
        <f>IF(PaymentSchedule3[[#This Row],[Payment Number]]&lt;&gt;"",PaymentSchedule3[[#This Row],[Total
Payment]]-PaymentSchedule3[[#This Row],[Interest]],"")</f>
        <v>94.742227384702019</v>
      </c>
      <c r="I62" s="18">
        <f>IF(PaymentSchedule3[[#This Row],[Payment Number]]&lt;&gt;"",PaymentSchedule3[[#This Row],[Beginning
Balance]]*(InterestRate/PaymentsPerYear),"")</f>
        <v>32.536390902188259</v>
      </c>
      <c r="J62" s="18">
        <f>IF(PaymentSchedule3[[#This Row],[Payment Number]]&lt;&gt;"",IF(PaymentSchedule3[[#This Row],[Scheduled Payment]]+PaymentSchedule3[[#This Row],[Extra
Payment]]&lt;=PaymentSchedule3[[#This Row],[Beginning
Balance]],PaymentSchedule3[[#This Row],[Beginning
Balance]]-PaymentSchedule3[[#This Row],[Principal]],0),"")</f>
        <v>7713.9915891404808</v>
      </c>
      <c r="K62" s="18">
        <f>IF(PaymentSchedule3[[#This Row],[Payment Number]]&lt;&gt;"",SUM(INDEX(PaymentSchedule3[Interest],1,1):PaymentSchedule3[[#This Row],[Interest]]),"")</f>
        <v>2077.9225034849951</v>
      </c>
    </row>
    <row r="63" spans="2:11" ht="15.6" x14ac:dyDescent="0.3">
      <c r="B63" s="16">
        <f>IF(LoanIsGood,IF(ROW()-ROW(PaymentSchedule3[[#Headers],[Payment Number]])&gt;ScheduledNumberOfPayments,"",ROW()-ROW(PaymentSchedule3[[#Headers],[Payment Number]])),"")</f>
        <v>51</v>
      </c>
      <c r="C63" s="17">
        <f>IF(PaymentSchedule3[[#This Row],[Payment Number]]&lt;&gt;"",EOMONTH(LoanStartDate,ROW(PaymentSchedule3[[#This Row],[Payment Number]])-ROW(PaymentSchedule3[[#Headers],[Payment Number]])-2)+DAY(LoanStartDate),"")</f>
        <v>46784</v>
      </c>
      <c r="D63" s="18">
        <f>IF(PaymentSchedule3[[#This Row],[Payment Number]]&lt;&gt;"",IF(ROW()-ROW(PaymentSchedule3[[#Headers],[Beginning
Balance]])=1,LoanAmount,INDEX(PaymentSchedule3[Ending
Balance],ROW()-ROW(PaymentSchedule3[[#Headers],[Beginning
Balance]])-1)),"")</f>
        <v>7713.9915891404808</v>
      </c>
      <c r="E63" s="18">
        <f>IF(PaymentSchedule3[[#This Row],[Payment Number]]&lt;&gt;"",ScheduledPayment,"")</f>
        <v>127.27861828689028</v>
      </c>
      <c r="F63"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3"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63" s="18">
        <f>IF(PaymentSchedule3[[#This Row],[Payment Number]]&lt;&gt;"",PaymentSchedule3[[#This Row],[Total
Payment]]-PaymentSchedule3[[#This Row],[Interest]],"")</f>
        <v>95.136986665471611</v>
      </c>
      <c r="I63" s="18">
        <f>IF(PaymentSchedule3[[#This Row],[Payment Number]]&lt;&gt;"",PaymentSchedule3[[#This Row],[Beginning
Balance]]*(InterestRate/PaymentsPerYear),"")</f>
        <v>32.141631621418668</v>
      </c>
      <c r="J63" s="18">
        <f>IF(PaymentSchedule3[[#This Row],[Payment Number]]&lt;&gt;"",IF(PaymentSchedule3[[#This Row],[Scheduled Payment]]+PaymentSchedule3[[#This Row],[Extra
Payment]]&lt;=PaymentSchedule3[[#This Row],[Beginning
Balance]],PaymentSchedule3[[#This Row],[Beginning
Balance]]-PaymentSchedule3[[#This Row],[Principal]],0),"")</f>
        <v>7618.8546024750094</v>
      </c>
      <c r="K63" s="18">
        <f>IF(PaymentSchedule3[[#This Row],[Payment Number]]&lt;&gt;"",SUM(INDEX(PaymentSchedule3[Interest],1,1):PaymentSchedule3[[#This Row],[Interest]]),"")</f>
        <v>2110.0641351064137</v>
      </c>
    </row>
    <row r="64" spans="2:11" ht="15.6" x14ac:dyDescent="0.3">
      <c r="B64" s="16">
        <f>IF(LoanIsGood,IF(ROW()-ROW(PaymentSchedule3[[#Headers],[Payment Number]])&gt;ScheduledNumberOfPayments,"",ROW()-ROW(PaymentSchedule3[[#Headers],[Payment Number]])),"")</f>
        <v>52</v>
      </c>
      <c r="C64" s="17">
        <f>IF(PaymentSchedule3[[#This Row],[Payment Number]]&lt;&gt;"",EOMONTH(LoanStartDate,ROW(PaymentSchedule3[[#This Row],[Payment Number]])-ROW(PaymentSchedule3[[#Headers],[Payment Number]])-2)+DAY(LoanStartDate),"")</f>
        <v>46813</v>
      </c>
      <c r="D64" s="18">
        <f>IF(PaymentSchedule3[[#This Row],[Payment Number]]&lt;&gt;"",IF(ROW()-ROW(PaymentSchedule3[[#Headers],[Beginning
Balance]])=1,LoanAmount,INDEX(PaymentSchedule3[Ending
Balance],ROW()-ROW(PaymentSchedule3[[#Headers],[Beginning
Balance]])-1)),"")</f>
        <v>7618.8546024750094</v>
      </c>
      <c r="E64" s="18">
        <f>IF(PaymentSchedule3[[#This Row],[Payment Number]]&lt;&gt;"",ScheduledPayment,"")</f>
        <v>127.27861828689028</v>
      </c>
      <c r="F64"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4"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64" s="18">
        <f>IF(PaymentSchedule3[[#This Row],[Payment Number]]&lt;&gt;"",PaymentSchedule3[[#This Row],[Total
Payment]]-PaymentSchedule3[[#This Row],[Interest]],"")</f>
        <v>95.533390776577733</v>
      </c>
      <c r="I64" s="18">
        <f>IF(PaymentSchedule3[[#This Row],[Payment Number]]&lt;&gt;"",PaymentSchedule3[[#This Row],[Beginning
Balance]]*(InterestRate/PaymentsPerYear),"")</f>
        <v>31.745227510312539</v>
      </c>
      <c r="J64" s="18">
        <f>IF(PaymentSchedule3[[#This Row],[Payment Number]]&lt;&gt;"",IF(PaymentSchedule3[[#This Row],[Scheduled Payment]]+PaymentSchedule3[[#This Row],[Extra
Payment]]&lt;=PaymentSchedule3[[#This Row],[Beginning
Balance]],PaymentSchedule3[[#This Row],[Beginning
Balance]]-PaymentSchedule3[[#This Row],[Principal]],0),"")</f>
        <v>7523.3212116984314</v>
      </c>
      <c r="K64" s="18">
        <f>IF(PaymentSchedule3[[#This Row],[Payment Number]]&lt;&gt;"",SUM(INDEX(PaymentSchedule3[Interest],1,1):PaymentSchedule3[[#This Row],[Interest]]),"")</f>
        <v>2141.809362616726</v>
      </c>
    </row>
    <row r="65" spans="2:11" ht="15.6" x14ac:dyDescent="0.3">
      <c r="B65" s="16">
        <f>IF(LoanIsGood,IF(ROW()-ROW(PaymentSchedule3[[#Headers],[Payment Number]])&gt;ScheduledNumberOfPayments,"",ROW()-ROW(PaymentSchedule3[[#Headers],[Payment Number]])),"")</f>
        <v>53</v>
      </c>
      <c r="C65" s="17">
        <f>IF(PaymentSchedule3[[#This Row],[Payment Number]]&lt;&gt;"",EOMONTH(LoanStartDate,ROW(PaymentSchedule3[[#This Row],[Payment Number]])-ROW(PaymentSchedule3[[#Headers],[Payment Number]])-2)+DAY(LoanStartDate),"")</f>
        <v>46844</v>
      </c>
      <c r="D65" s="18">
        <f>IF(PaymentSchedule3[[#This Row],[Payment Number]]&lt;&gt;"",IF(ROW()-ROW(PaymentSchedule3[[#Headers],[Beginning
Balance]])=1,LoanAmount,INDEX(PaymentSchedule3[Ending
Balance],ROW()-ROW(PaymentSchedule3[[#Headers],[Beginning
Balance]])-1)),"")</f>
        <v>7523.3212116984314</v>
      </c>
      <c r="E65" s="18">
        <f>IF(PaymentSchedule3[[#This Row],[Payment Number]]&lt;&gt;"",ScheduledPayment,"")</f>
        <v>127.27861828689028</v>
      </c>
      <c r="F65"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5"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65" s="18">
        <f>IF(PaymentSchedule3[[#This Row],[Payment Number]]&lt;&gt;"",PaymentSchedule3[[#This Row],[Total
Payment]]-PaymentSchedule3[[#This Row],[Interest]],"")</f>
        <v>95.931446571480151</v>
      </c>
      <c r="I65" s="18">
        <f>IF(PaymentSchedule3[[#This Row],[Payment Number]]&lt;&gt;"",PaymentSchedule3[[#This Row],[Beginning
Balance]]*(InterestRate/PaymentsPerYear),"")</f>
        <v>31.347171715410131</v>
      </c>
      <c r="J65" s="18">
        <f>IF(PaymentSchedule3[[#This Row],[Payment Number]]&lt;&gt;"",IF(PaymentSchedule3[[#This Row],[Scheduled Payment]]+PaymentSchedule3[[#This Row],[Extra
Payment]]&lt;=PaymentSchedule3[[#This Row],[Beginning
Balance]],PaymentSchedule3[[#This Row],[Beginning
Balance]]-PaymentSchedule3[[#This Row],[Principal]],0),"")</f>
        <v>7427.3897651269508</v>
      </c>
      <c r="K65" s="18">
        <f>IF(PaymentSchedule3[[#This Row],[Payment Number]]&lt;&gt;"",SUM(INDEX(PaymentSchedule3[Interest],1,1):PaymentSchedule3[[#This Row],[Interest]]),"")</f>
        <v>2173.1565343321363</v>
      </c>
    </row>
    <row r="66" spans="2:11" ht="15.6" x14ac:dyDescent="0.3">
      <c r="B66" s="16">
        <f>IF(LoanIsGood,IF(ROW()-ROW(PaymentSchedule3[[#Headers],[Payment Number]])&gt;ScheduledNumberOfPayments,"",ROW()-ROW(PaymentSchedule3[[#Headers],[Payment Number]])),"")</f>
        <v>54</v>
      </c>
      <c r="C66" s="17">
        <f>IF(PaymentSchedule3[[#This Row],[Payment Number]]&lt;&gt;"",EOMONTH(LoanStartDate,ROW(PaymentSchedule3[[#This Row],[Payment Number]])-ROW(PaymentSchedule3[[#Headers],[Payment Number]])-2)+DAY(LoanStartDate),"")</f>
        <v>46874</v>
      </c>
      <c r="D66" s="18">
        <f>IF(PaymentSchedule3[[#This Row],[Payment Number]]&lt;&gt;"",IF(ROW()-ROW(PaymentSchedule3[[#Headers],[Beginning
Balance]])=1,LoanAmount,INDEX(PaymentSchedule3[Ending
Balance],ROW()-ROW(PaymentSchedule3[[#Headers],[Beginning
Balance]])-1)),"")</f>
        <v>7427.3897651269508</v>
      </c>
      <c r="E66" s="18">
        <f>IF(PaymentSchedule3[[#This Row],[Payment Number]]&lt;&gt;"",ScheduledPayment,"")</f>
        <v>127.27861828689028</v>
      </c>
      <c r="F66"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6"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66" s="18">
        <f>IF(PaymentSchedule3[[#This Row],[Payment Number]]&lt;&gt;"",PaymentSchedule3[[#This Row],[Total
Payment]]-PaymentSchedule3[[#This Row],[Interest]],"")</f>
        <v>96.331160932194649</v>
      </c>
      <c r="I66" s="18">
        <f>IF(PaymentSchedule3[[#This Row],[Payment Number]]&lt;&gt;"",PaymentSchedule3[[#This Row],[Beginning
Balance]]*(InterestRate/PaymentsPerYear),"")</f>
        <v>30.947457354695629</v>
      </c>
      <c r="J66" s="18">
        <f>IF(PaymentSchedule3[[#This Row],[Payment Number]]&lt;&gt;"",IF(PaymentSchedule3[[#This Row],[Scheduled Payment]]+PaymentSchedule3[[#This Row],[Extra
Payment]]&lt;=PaymentSchedule3[[#This Row],[Beginning
Balance]],PaymentSchedule3[[#This Row],[Beginning
Balance]]-PaymentSchedule3[[#This Row],[Principal]],0),"")</f>
        <v>7331.0586041947563</v>
      </c>
      <c r="K66" s="18">
        <f>IF(PaymentSchedule3[[#This Row],[Payment Number]]&lt;&gt;"",SUM(INDEX(PaymentSchedule3[Interest],1,1):PaymentSchedule3[[#This Row],[Interest]]),"")</f>
        <v>2204.1039916868317</v>
      </c>
    </row>
    <row r="67" spans="2:11" ht="15.6" x14ac:dyDescent="0.3">
      <c r="B67" s="16">
        <f>IF(LoanIsGood,IF(ROW()-ROW(PaymentSchedule3[[#Headers],[Payment Number]])&gt;ScheduledNumberOfPayments,"",ROW()-ROW(PaymentSchedule3[[#Headers],[Payment Number]])),"")</f>
        <v>55</v>
      </c>
      <c r="C67" s="17">
        <f>IF(PaymentSchedule3[[#This Row],[Payment Number]]&lt;&gt;"",EOMONTH(LoanStartDate,ROW(PaymentSchedule3[[#This Row],[Payment Number]])-ROW(PaymentSchedule3[[#Headers],[Payment Number]])-2)+DAY(LoanStartDate),"")</f>
        <v>46905</v>
      </c>
      <c r="D67" s="18">
        <f>IF(PaymentSchedule3[[#This Row],[Payment Number]]&lt;&gt;"",IF(ROW()-ROW(PaymentSchedule3[[#Headers],[Beginning
Balance]])=1,LoanAmount,INDEX(PaymentSchedule3[Ending
Balance],ROW()-ROW(PaymentSchedule3[[#Headers],[Beginning
Balance]])-1)),"")</f>
        <v>7331.0586041947563</v>
      </c>
      <c r="E67" s="18">
        <f>IF(PaymentSchedule3[[#This Row],[Payment Number]]&lt;&gt;"",ScheduledPayment,"")</f>
        <v>127.27861828689028</v>
      </c>
      <c r="F67"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7"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67" s="18">
        <f>IF(PaymentSchedule3[[#This Row],[Payment Number]]&lt;&gt;"",PaymentSchedule3[[#This Row],[Total
Payment]]-PaymentSchedule3[[#This Row],[Interest]],"")</f>
        <v>96.732540769412125</v>
      </c>
      <c r="I67" s="18">
        <f>IF(PaymentSchedule3[[#This Row],[Payment Number]]&lt;&gt;"",PaymentSchedule3[[#This Row],[Beginning
Balance]]*(InterestRate/PaymentsPerYear),"")</f>
        <v>30.54607751747815</v>
      </c>
      <c r="J67" s="18">
        <f>IF(PaymentSchedule3[[#This Row],[Payment Number]]&lt;&gt;"",IF(PaymentSchedule3[[#This Row],[Scheduled Payment]]+PaymentSchedule3[[#This Row],[Extra
Payment]]&lt;=PaymentSchedule3[[#This Row],[Beginning
Balance]],PaymentSchedule3[[#This Row],[Beginning
Balance]]-PaymentSchedule3[[#This Row],[Principal]],0),"")</f>
        <v>7234.3260634253438</v>
      </c>
      <c r="K67" s="18">
        <f>IF(PaymentSchedule3[[#This Row],[Payment Number]]&lt;&gt;"",SUM(INDEX(PaymentSchedule3[Interest],1,1):PaymentSchedule3[[#This Row],[Interest]]),"")</f>
        <v>2234.6500692043101</v>
      </c>
    </row>
    <row r="68" spans="2:11" ht="15.6" x14ac:dyDescent="0.3">
      <c r="B68" s="16">
        <f>IF(LoanIsGood,IF(ROW()-ROW(PaymentSchedule3[[#Headers],[Payment Number]])&gt;ScheduledNumberOfPayments,"",ROW()-ROW(PaymentSchedule3[[#Headers],[Payment Number]])),"")</f>
        <v>56</v>
      </c>
      <c r="C68" s="17">
        <f>IF(PaymentSchedule3[[#This Row],[Payment Number]]&lt;&gt;"",EOMONTH(LoanStartDate,ROW(PaymentSchedule3[[#This Row],[Payment Number]])-ROW(PaymentSchedule3[[#Headers],[Payment Number]])-2)+DAY(LoanStartDate),"")</f>
        <v>46935</v>
      </c>
      <c r="D68" s="18">
        <f>IF(PaymentSchedule3[[#This Row],[Payment Number]]&lt;&gt;"",IF(ROW()-ROW(PaymentSchedule3[[#Headers],[Beginning
Balance]])=1,LoanAmount,INDEX(PaymentSchedule3[Ending
Balance],ROW()-ROW(PaymentSchedule3[[#Headers],[Beginning
Balance]])-1)),"")</f>
        <v>7234.3260634253438</v>
      </c>
      <c r="E68" s="18">
        <f>IF(PaymentSchedule3[[#This Row],[Payment Number]]&lt;&gt;"",ScheduledPayment,"")</f>
        <v>127.27861828689028</v>
      </c>
      <c r="F68"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8"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68" s="18">
        <f>IF(PaymentSchedule3[[#This Row],[Payment Number]]&lt;&gt;"",PaymentSchedule3[[#This Row],[Total
Payment]]-PaymentSchedule3[[#This Row],[Interest]],"")</f>
        <v>97.135593022618011</v>
      </c>
      <c r="I68" s="18">
        <f>IF(PaymentSchedule3[[#This Row],[Payment Number]]&lt;&gt;"",PaymentSchedule3[[#This Row],[Beginning
Balance]]*(InterestRate/PaymentsPerYear),"")</f>
        <v>30.143025264272264</v>
      </c>
      <c r="J68" s="18">
        <f>IF(PaymentSchedule3[[#This Row],[Payment Number]]&lt;&gt;"",IF(PaymentSchedule3[[#This Row],[Scheduled Payment]]+PaymentSchedule3[[#This Row],[Extra
Payment]]&lt;=PaymentSchedule3[[#This Row],[Beginning
Balance]],PaymentSchedule3[[#This Row],[Beginning
Balance]]-PaymentSchedule3[[#This Row],[Principal]],0),"")</f>
        <v>7137.1904704027256</v>
      </c>
      <c r="K68" s="18">
        <f>IF(PaymentSchedule3[[#This Row],[Payment Number]]&lt;&gt;"",SUM(INDEX(PaymentSchedule3[Interest],1,1):PaymentSchedule3[[#This Row],[Interest]]),"")</f>
        <v>2264.7930944685822</v>
      </c>
    </row>
    <row r="69" spans="2:11" ht="15.6" x14ac:dyDescent="0.3">
      <c r="B69" s="16">
        <f>IF(LoanIsGood,IF(ROW()-ROW(PaymentSchedule3[[#Headers],[Payment Number]])&gt;ScheduledNumberOfPayments,"",ROW()-ROW(PaymentSchedule3[[#Headers],[Payment Number]])),"")</f>
        <v>57</v>
      </c>
      <c r="C69" s="17">
        <f>IF(PaymentSchedule3[[#This Row],[Payment Number]]&lt;&gt;"",EOMONTH(LoanStartDate,ROW(PaymentSchedule3[[#This Row],[Payment Number]])-ROW(PaymentSchedule3[[#Headers],[Payment Number]])-2)+DAY(LoanStartDate),"")</f>
        <v>46966</v>
      </c>
      <c r="D69" s="18">
        <f>IF(PaymentSchedule3[[#This Row],[Payment Number]]&lt;&gt;"",IF(ROW()-ROW(PaymentSchedule3[[#Headers],[Beginning
Balance]])=1,LoanAmount,INDEX(PaymentSchedule3[Ending
Balance],ROW()-ROW(PaymentSchedule3[[#Headers],[Beginning
Balance]])-1)),"")</f>
        <v>7137.1904704027256</v>
      </c>
      <c r="E69" s="18">
        <f>IF(PaymentSchedule3[[#This Row],[Payment Number]]&lt;&gt;"",ScheduledPayment,"")</f>
        <v>127.27861828689028</v>
      </c>
      <c r="F69"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69"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69" s="18">
        <f>IF(PaymentSchedule3[[#This Row],[Payment Number]]&lt;&gt;"",PaymentSchedule3[[#This Row],[Total
Payment]]-PaymentSchedule3[[#This Row],[Interest]],"")</f>
        <v>97.540324660212264</v>
      </c>
      <c r="I69" s="18">
        <f>IF(PaymentSchedule3[[#This Row],[Payment Number]]&lt;&gt;"",PaymentSchedule3[[#This Row],[Beginning
Balance]]*(InterestRate/PaymentsPerYear),"")</f>
        <v>29.738293626678022</v>
      </c>
      <c r="J69" s="18">
        <f>IF(PaymentSchedule3[[#This Row],[Payment Number]]&lt;&gt;"",IF(PaymentSchedule3[[#This Row],[Scheduled Payment]]+PaymentSchedule3[[#This Row],[Extra
Payment]]&lt;=PaymentSchedule3[[#This Row],[Beginning
Balance]],PaymentSchedule3[[#This Row],[Beginning
Balance]]-PaymentSchedule3[[#This Row],[Principal]],0),"")</f>
        <v>7039.6501457425129</v>
      </c>
      <c r="K69" s="18">
        <f>IF(PaymentSchedule3[[#This Row],[Payment Number]]&lt;&gt;"",SUM(INDEX(PaymentSchedule3[Interest],1,1):PaymentSchedule3[[#This Row],[Interest]]),"")</f>
        <v>2294.5313880952604</v>
      </c>
    </row>
    <row r="70" spans="2:11" ht="15.6" x14ac:dyDescent="0.3">
      <c r="B70" s="16">
        <f>IF(LoanIsGood,IF(ROW()-ROW(PaymentSchedule3[[#Headers],[Payment Number]])&gt;ScheduledNumberOfPayments,"",ROW()-ROW(PaymentSchedule3[[#Headers],[Payment Number]])),"")</f>
        <v>58</v>
      </c>
      <c r="C70" s="17">
        <f>IF(PaymentSchedule3[[#This Row],[Payment Number]]&lt;&gt;"",EOMONTH(LoanStartDate,ROW(PaymentSchedule3[[#This Row],[Payment Number]])-ROW(PaymentSchedule3[[#Headers],[Payment Number]])-2)+DAY(LoanStartDate),"")</f>
        <v>46997</v>
      </c>
      <c r="D70" s="18">
        <f>IF(PaymentSchedule3[[#This Row],[Payment Number]]&lt;&gt;"",IF(ROW()-ROW(PaymentSchedule3[[#Headers],[Beginning
Balance]])=1,LoanAmount,INDEX(PaymentSchedule3[Ending
Balance],ROW()-ROW(PaymentSchedule3[[#Headers],[Beginning
Balance]])-1)),"")</f>
        <v>7039.6501457425129</v>
      </c>
      <c r="E70" s="18">
        <f>IF(PaymentSchedule3[[#This Row],[Payment Number]]&lt;&gt;"",ScheduledPayment,"")</f>
        <v>127.27861828689028</v>
      </c>
      <c r="F70"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0"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70" s="18">
        <f>IF(PaymentSchedule3[[#This Row],[Payment Number]]&lt;&gt;"",PaymentSchedule3[[#This Row],[Total
Payment]]-PaymentSchedule3[[#This Row],[Interest]],"")</f>
        <v>97.946742679629807</v>
      </c>
      <c r="I70" s="18">
        <f>IF(PaymentSchedule3[[#This Row],[Payment Number]]&lt;&gt;"",PaymentSchedule3[[#This Row],[Beginning
Balance]]*(InterestRate/PaymentsPerYear),"")</f>
        <v>29.331875607260471</v>
      </c>
      <c r="J70" s="18">
        <f>IF(PaymentSchedule3[[#This Row],[Payment Number]]&lt;&gt;"",IF(PaymentSchedule3[[#This Row],[Scheduled Payment]]+PaymentSchedule3[[#This Row],[Extra
Payment]]&lt;=PaymentSchedule3[[#This Row],[Beginning
Balance]],PaymentSchedule3[[#This Row],[Beginning
Balance]]-PaymentSchedule3[[#This Row],[Principal]],0),"")</f>
        <v>6941.7034030628829</v>
      </c>
      <c r="K70" s="18">
        <f>IF(PaymentSchedule3[[#This Row],[Payment Number]]&lt;&gt;"",SUM(INDEX(PaymentSchedule3[Interest],1,1):PaymentSchedule3[[#This Row],[Interest]]),"")</f>
        <v>2323.8632637025207</v>
      </c>
    </row>
    <row r="71" spans="2:11" ht="15.6" x14ac:dyDescent="0.3">
      <c r="B71" s="16">
        <f>IF(LoanIsGood,IF(ROW()-ROW(PaymentSchedule3[[#Headers],[Payment Number]])&gt;ScheduledNumberOfPayments,"",ROW()-ROW(PaymentSchedule3[[#Headers],[Payment Number]])),"")</f>
        <v>59</v>
      </c>
      <c r="C71" s="17">
        <f>IF(PaymentSchedule3[[#This Row],[Payment Number]]&lt;&gt;"",EOMONTH(LoanStartDate,ROW(PaymentSchedule3[[#This Row],[Payment Number]])-ROW(PaymentSchedule3[[#Headers],[Payment Number]])-2)+DAY(LoanStartDate),"")</f>
        <v>47027</v>
      </c>
      <c r="D71" s="18">
        <f>IF(PaymentSchedule3[[#This Row],[Payment Number]]&lt;&gt;"",IF(ROW()-ROW(PaymentSchedule3[[#Headers],[Beginning
Balance]])=1,LoanAmount,INDEX(PaymentSchedule3[Ending
Balance],ROW()-ROW(PaymentSchedule3[[#Headers],[Beginning
Balance]])-1)),"")</f>
        <v>6941.7034030628829</v>
      </c>
      <c r="E71" s="18">
        <f>IF(PaymentSchedule3[[#This Row],[Payment Number]]&lt;&gt;"",ScheduledPayment,"")</f>
        <v>127.27861828689028</v>
      </c>
      <c r="F71"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1"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71" s="18">
        <f>IF(PaymentSchedule3[[#This Row],[Payment Number]]&lt;&gt;"",PaymentSchedule3[[#This Row],[Total
Payment]]-PaymentSchedule3[[#This Row],[Interest]],"")</f>
        <v>98.354854107461605</v>
      </c>
      <c r="I71" s="18">
        <f>IF(PaymentSchedule3[[#This Row],[Payment Number]]&lt;&gt;"",PaymentSchedule3[[#This Row],[Beginning
Balance]]*(InterestRate/PaymentsPerYear),"")</f>
        <v>28.923764179428677</v>
      </c>
      <c r="J71" s="18">
        <f>IF(PaymentSchedule3[[#This Row],[Payment Number]]&lt;&gt;"",IF(PaymentSchedule3[[#This Row],[Scheduled Payment]]+PaymentSchedule3[[#This Row],[Extra
Payment]]&lt;=PaymentSchedule3[[#This Row],[Beginning
Balance]],PaymentSchedule3[[#This Row],[Beginning
Balance]]-PaymentSchedule3[[#This Row],[Principal]],0),"")</f>
        <v>6843.3485489554214</v>
      </c>
      <c r="K71" s="18">
        <f>IF(PaymentSchedule3[[#This Row],[Payment Number]]&lt;&gt;"",SUM(INDEX(PaymentSchedule3[Interest],1,1):PaymentSchedule3[[#This Row],[Interest]]),"")</f>
        <v>2352.7870278819496</v>
      </c>
    </row>
    <row r="72" spans="2:11" ht="15.6" x14ac:dyDescent="0.3">
      <c r="B72" s="16">
        <f>IF(LoanIsGood,IF(ROW()-ROW(PaymentSchedule3[[#Headers],[Payment Number]])&gt;ScheduledNumberOfPayments,"",ROW()-ROW(PaymentSchedule3[[#Headers],[Payment Number]])),"")</f>
        <v>60</v>
      </c>
      <c r="C72" s="17">
        <f>IF(PaymentSchedule3[[#This Row],[Payment Number]]&lt;&gt;"",EOMONTH(LoanStartDate,ROW(PaymentSchedule3[[#This Row],[Payment Number]])-ROW(PaymentSchedule3[[#Headers],[Payment Number]])-2)+DAY(LoanStartDate),"")</f>
        <v>47058</v>
      </c>
      <c r="D72" s="18">
        <f>IF(PaymentSchedule3[[#This Row],[Payment Number]]&lt;&gt;"",IF(ROW()-ROW(PaymentSchedule3[[#Headers],[Beginning
Balance]])=1,LoanAmount,INDEX(PaymentSchedule3[Ending
Balance],ROW()-ROW(PaymentSchedule3[[#Headers],[Beginning
Balance]])-1)),"")</f>
        <v>6843.3485489554214</v>
      </c>
      <c r="E72" s="18">
        <f>IF(PaymentSchedule3[[#This Row],[Payment Number]]&lt;&gt;"",ScheduledPayment,"")</f>
        <v>127.27861828689028</v>
      </c>
      <c r="F72"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2"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72" s="18">
        <f>IF(PaymentSchedule3[[#This Row],[Payment Number]]&lt;&gt;"",PaymentSchedule3[[#This Row],[Total
Payment]]-PaymentSchedule3[[#This Row],[Interest]],"")</f>
        <v>98.764665999576025</v>
      </c>
      <c r="I72" s="18">
        <f>IF(PaymentSchedule3[[#This Row],[Payment Number]]&lt;&gt;"",PaymentSchedule3[[#This Row],[Beginning
Balance]]*(InterestRate/PaymentsPerYear),"")</f>
        <v>28.513952287314254</v>
      </c>
      <c r="J72" s="18">
        <f>IF(PaymentSchedule3[[#This Row],[Payment Number]]&lt;&gt;"",IF(PaymentSchedule3[[#This Row],[Scheduled Payment]]+PaymentSchedule3[[#This Row],[Extra
Payment]]&lt;=PaymentSchedule3[[#This Row],[Beginning
Balance]],PaymentSchedule3[[#This Row],[Beginning
Balance]]-PaymentSchedule3[[#This Row],[Principal]],0),"")</f>
        <v>6744.5838829558452</v>
      </c>
      <c r="K72" s="18">
        <f>IF(PaymentSchedule3[[#This Row],[Payment Number]]&lt;&gt;"",SUM(INDEX(PaymentSchedule3[Interest],1,1):PaymentSchedule3[[#This Row],[Interest]]),"")</f>
        <v>2381.3009801692638</v>
      </c>
    </row>
    <row r="73" spans="2:11" ht="15.6" x14ac:dyDescent="0.3">
      <c r="B73" s="16">
        <f>IF(LoanIsGood,IF(ROW()-ROW(PaymentSchedule3[[#Headers],[Payment Number]])&gt;ScheduledNumberOfPayments,"",ROW()-ROW(PaymentSchedule3[[#Headers],[Payment Number]])),"")</f>
        <v>61</v>
      </c>
      <c r="C73" s="17">
        <f>IF(PaymentSchedule3[[#This Row],[Payment Number]]&lt;&gt;"",EOMONTH(LoanStartDate,ROW(PaymentSchedule3[[#This Row],[Payment Number]])-ROW(PaymentSchedule3[[#Headers],[Payment Number]])-2)+DAY(LoanStartDate),"")</f>
        <v>47088</v>
      </c>
      <c r="D73" s="18">
        <f>IF(PaymentSchedule3[[#This Row],[Payment Number]]&lt;&gt;"",IF(ROW()-ROW(PaymentSchedule3[[#Headers],[Beginning
Balance]])=1,LoanAmount,INDEX(PaymentSchedule3[Ending
Balance],ROW()-ROW(PaymentSchedule3[[#Headers],[Beginning
Balance]])-1)),"")</f>
        <v>6744.5838829558452</v>
      </c>
      <c r="E73" s="18">
        <f>IF(PaymentSchedule3[[#This Row],[Payment Number]]&lt;&gt;"",ScheduledPayment,"")</f>
        <v>127.27861828689028</v>
      </c>
      <c r="F73"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3"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73" s="18">
        <f>IF(PaymentSchedule3[[#This Row],[Payment Number]]&lt;&gt;"",PaymentSchedule3[[#This Row],[Total
Payment]]-PaymentSchedule3[[#This Row],[Interest]],"")</f>
        <v>99.176185441240932</v>
      </c>
      <c r="I73" s="18">
        <f>IF(PaymentSchedule3[[#This Row],[Payment Number]]&lt;&gt;"",PaymentSchedule3[[#This Row],[Beginning
Balance]]*(InterestRate/PaymentsPerYear),"")</f>
        <v>28.102432845649354</v>
      </c>
      <c r="J73" s="18">
        <f>IF(PaymentSchedule3[[#This Row],[Payment Number]]&lt;&gt;"",IF(PaymentSchedule3[[#This Row],[Scheduled Payment]]+PaymentSchedule3[[#This Row],[Extra
Payment]]&lt;=PaymentSchedule3[[#This Row],[Beginning
Balance]],PaymentSchedule3[[#This Row],[Beginning
Balance]]-PaymentSchedule3[[#This Row],[Principal]],0),"")</f>
        <v>6645.4076975146045</v>
      </c>
      <c r="K73" s="18">
        <f>IF(PaymentSchedule3[[#This Row],[Payment Number]]&lt;&gt;"",SUM(INDEX(PaymentSchedule3[Interest],1,1):PaymentSchedule3[[#This Row],[Interest]]),"")</f>
        <v>2409.403413014913</v>
      </c>
    </row>
    <row r="74" spans="2:11" ht="15.6" x14ac:dyDescent="0.3">
      <c r="B74" s="16">
        <f>IF(LoanIsGood,IF(ROW()-ROW(PaymentSchedule3[[#Headers],[Payment Number]])&gt;ScheduledNumberOfPayments,"",ROW()-ROW(PaymentSchedule3[[#Headers],[Payment Number]])),"")</f>
        <v>62</v>
      </c>
      <c r="C74" s="17">
        <f>IF(PaymentSchedule3[[#This Row],[Payment Number]]&lt;&gt;"",EOMONTH(LoanStartDate,ROW(PaymentSchedule3[[#This Row],[Payment Number]])-ROW(PaymentSchedule3[[#Headers],[Payment Number]])-2)+DAY(LoanStartDate),"")</f>
        <v>47119</v>
      </c>
      <c r="D74" s="18">
        <f>IF(PaymentSchedule3[[#This Row],[Payment Number]]&lt;&gt;"",IF(ROW()-ROW(PaymentSchedule3[[#Headers],[Beginning
Balance]])=1,LoanAmount,INDEX(PaymentSchedule3[Ending
Balance],ROW()-ROW(PaymentSchedule3[[#Headers],[Beginning
Balance]])-1)),"")</f>
        <v>6645.4076975146045</v>
      </c>
      <c r="E74" s="18">
        <f>IF(PaymentSchedule3[[#This Row],[Payment Number]]&lt;&gt;"",ScheduledPayment,"")</f>
        <v>127.27861828689028</v>
      </c>
      <c r="F74"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4"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74" s="18">
        <f>IF(PaymentSchedule3[[#This Row],[Payment Number]]&lt;&gt;"",PaymentSchedule3[[#This Row],[Total
Payment]]-PaymentSchedule3[[#This Row],[Interest]],"")</f>
        <v>99.589419547246095</v>
      </c>
      <c r="I74" s="18">
        <f>IF(PaymentSchedule3[[#This Row],[Payment Number]]&lt;&gt;"",PaymentSchedule3[[#This Row],[Beginning
Balance]]*(InterestRate/PaymentsPerYear),"")</f>
        <v>27.689198739644183</v>
      </c>
      <c r="J74" s="18">
        <f>IF(PaymentSchedule3[[#This Row],[Payment Number]]&lt;&gt;"",IF(PaymentSchedule3[[#This Row],[Scheduled Payment]]+PaymentSchedule3[[#This Row],[Extra
Payment]]&lt;=PaymentSchedule3[[#This Row],[Beginning
Balance]],PaymentSchedule3[[#This Row],[Beginning
Balance]]-PaymentSchedule3[[#This Row],[Principal]],0),"")</f>
        <v>6545.818277967358</v>
      </c>
      <c r="K74" s="18">
        <f>IF(PaymentSchedule3[[#This Row],[Payment Number]]&lt;&gt;"",SUM(INDEX(PaymentSchedule3[Interest],1,1):PaymentSchedule3[[#This Row],[Interest]]),"")</f>
        <v>2437.0926117545573</v>
      </c>
    </row>
    <row r="75" spans="2:11" ht="15.6" x14ac:dyDescent="0.3">
      <c r="B75" s="16">
        <f>IF(LoanIsGood,IF(ROW()-ROW(PaymentSchedule3[[#Headers],[Payment Number]])&gt;ScheduledNumberOfPayments,"",ROW()-ROW(PaymentSchedule3[[#Headers],[Payment Number]])),"")</f>
        <v>63</v>
      </c>
      <c r="C75" s="17">
        <f>IF(PaymentSchedule3[[#This Row],[Payment Number]]&lt;&gt;"",EOMONTH(LoanStartDate,ROW(PaymentSchedule3[[#This Row],[Payment Number]])-ROW(PaymentSchedule3[[#Headers],[Payment Number]])-2)+DAY(LoanStartDate),"")</f>
        <v>47150</v>
      </c>
      <c r="D75" s="18">
        <f>IF(PaymentSchedule3[[#This Row],[Payment Number]]&lt;&gt;"",IF(ROW()-ROW(PaymentSchedule3[[#Headers],[Beginning
Balance]])=1,LoanAmount,INDEX(PaymentSchedule3[Ending
Balance],ROW()-ROW(PaymentSchedule3[[#Headers],[Beginning
Balance]])-1)),"")</f>
        <v>6545.818277967358</v>
      </c>
      <c r="E75" s="18">
        <f>IF(PaymentSchedule3[[#This Row],[Payment Number]]&lt;&gt;"",ScheduledPayment,"")</f>
        <v>127.27861828689028</v>
      </c>
      <c r="F75"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5"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75" s="18">
        <f>IF(PaymentSchedule3[[#This Row],[Payment Number]]&lt;&gt;"",PaymentSchedule3[[#This Row],[Total
Payment]]-PaymentSchedule3[[#This Row],[Interest]],"")</f>
        <v>100.00437546202629</v>
      </c>
      <c r="I75" s="18">
        <f>IF(PaymentSchedule3[[#This Row],[Payment Number]]&lt;&gt;"",PaymentSchedule3[[#This Row],[Beginning
Balance]]*(InterestRate/PaymentsPerYear),"")</f>
        <v>27.27424282486399</v>
      </c>
      <c r="J75" s="18">
        <f>IF(PaymentSchedule3[[#This Row],[Payment Number]]&lt;&gt;"",IF(PaymentSchedule3[[#This Row],[Scheduled Payment]]+PaymentSchedule3[[#This Row],[Extra
Payment]]&lt;=PaymentSchedule3[[#This Row],[Beginning
Balance]],PaymentSchedule3[[#This Row],[Beginning
Balance]]-PaymentSchedule3[[#This Row],[Principal]],0),"")</f>
        <v>6445.8139025053315</v>
      </c>
      <c r="K75" s="18">
        <f>IF(PaymentSchedule3[[#This Row],[Payment Number]]&lt;&gt;"",SUM(INDEX(PaymentSchedule3[Interest],1,1):PaymentSchedule3[[#This Row],[Interest]]),"")</f>
        <v>2464.3668545794212</v>
      </c>
    </row>
    <row r="76" spans="2:11" ht="15.6" x14ac:dyDescent="0.3">
      <c r="B76" s="16">
        <f>IF(LoanIsGood,IF(ROW()-ROW(PaymentSchedule3[[#Headers],[Payment Number]])&gt;ScheduledNumberOfPayments,"",ROW()-ROW(PaymentSchedule3[[#Headers],[Payment Number]])),"")</f>
        <v>64</v>
      </c>
      <c r="C76" s="17">
        <f>IF(PaymentSchedule3[[#This Row],[Payment Number]]&lt;&gt;"",EOMONTH(LoanStartDate,ROW(PaymentSchedule3[[#This Row],[Payment Number]])-ROW(PaymentSchedule3[[#Headers],[Payment Number]])-2)+DAY(LoanStartDate),"")</f>
        <v>47178</v>
      </c>
      <c r="D76" s="18">
        <f>IF(PaymentSchedule3[[#This Row],[Payment Number]]&lt;&gt;"",IF(ROW()-ROW(PaymentSchedule3[[#Headers],[Beginning
Balance]])=1,LoanAmount,INDEX(PaymentSchedule3[Ending
Balance],ROW()-ROW(PaymentSchedule3[[#Headers],[Beginning
Balance]])-1)),"")</f>
        <v>6445.8139025053315</v>
      </c>
      <c r="E76" s="18">
        <f>IF(PaymentSchedule3[[#This Row],[Payment Number]]&lt;&gt;"",ScheduledPayment,"")</f>
        <v>127.27861828689028</v>
      </c>
      <c r="F76"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6"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76" s="18">
        <f>IF(PaymentSchedule3[[#This Row],[Payment Number]]&lt;&gt;"",PaymentSchedule3[[#This Row],[Total
Payment]]-PaymentSchedule3[[#This Row],[Interest]],"")</f>
        <v>100.42106035978473</v>
      </c>
      <c r="I76" s="18">
        <f>IF(PaymentSchedule3[[#This Row],[Payment Number]]&lt;&gt;"",PaymentSchedule3[[#This Row],[Beginning
Balance]]*(InterestRate/PaymentsPerYear),"")</f>
        <v>26.857557927105546</v>
      </c>
      <c r="J76" s="18">
        <f>IF(PaymentSchedule3[[#This Row],[Payment Number]]&lt;&gt;"",IF(PaymentSchedule3[[#This Row],[Scheduled Payment]]+PaymentSchedule3[[#This Row],[Extra
Payment]]&lt;=PaymentSchedule3[[#This Row],[Beginning
Balance]],PaymentSchedule3[[#This Row],[Beginning
Balance]]-PaymentSchedule3[[#This Row],[Principal]],0),"")</f>
        <v>6345.3928421455466</v>
      </c>
      <c r="K76" s="18">
        <f>IF(PaymentSchedule3[[#This Row],[Payment Number]]&lt;&gt;"",SUM(INDEX(PaymentSchedule3[Interest],1,1):PaymentSchedule3[[#This Row],[Interest]]),"")</f>
        <v>2491.2244125065267</v>
      </c>
    </row>
    <row r="77" spans="2:11" ht="15.6" x14ac:dyDescent="0.3">
      <c r="B77" s="16">
        <f>IF(LoanIsGood,IF(ROW()-ROW(PaymentSchedule3[[#Headers],[Payment Number]])&gt;ScheduledNumberOfPayments,"",ROW()-ROW(PaymentSchedule3[[#Headers],[Payment Number]])),"")</f>
        <v>65</v>
      </c>
      <c r="C77" s="17">
        <f>IF(PaymentSchedule3[[#This Row],[Payment Number]]&lt;&gt;"",EOMONTH(LoanStartDate,ROW(PaymentSchedule3[[#This Row],[Payment Number]])-ROW(PaymentSchedule3[[#Headers],[Payment Number]])-2)+DAY(LoanStartDate),"")</f>
        <v>47209</v>
      </c>
      <c r="D77" s="18">
        <f>IF(PaymentSchedule3[[#This Row],[Payment Number]]&lt;&gt;"",IF(ROW()-ROW(PaymentSchedule3[[#Headers],[Beginning
Balance]])=1,LoanAmount,INDEX(PaymentSchedule3[Ending
Balance],ROW()-ROW(PaymentSchedule3[[#Headers],[Beginning
Balance]])-1)),"")</f>
        <v>6345.3928421455466</v>
      </c>
      <c r="E77" s="18">
        <f>IF(PaymentSchedule3[[#This Row],[Payment Number]]&lt;&gt;"",ScheduledPayment,"")</f>
        <v>127.27861828689028</v>
      </c>
      <c r="F77"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7"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77" s="18">
        <f>IF(PaymentSchedule3[[#This Row],[Payment Number]]&lt;&gt;"",PaymentSchedule3[[#This Row],[Total
Payment]]-PaymentSchedule3[[#This Row],[Interest]],"")</f>
        <v>100.83948144461716</v>
      </c>
      <c r="I77" s="18">
        <f>IF(PaymentSchedule3[[#This Row],[Payment Number]]&lt;&gt;"",PaymentSchedule3[[#This Row],[Beginning
Balance]]*(InterestRate/PaymentsPerYear),"")</f>
        <v>26.439136842273111</v>
      </c>
      <c r="J77" s="18">
        <f>IF(PaymentSchedule3[[#This Row],[Payment Number]]&lt;&gt;"",IF(PaymentSchedule3[[#This Row],[Scheduled Payment]]+PaymentSchedule3[[#This Row],[Extra
Payment]]&lt;=PaymentSchedule3[[#This Row],[Beginning
Balance]],PaymentSchedule3[[#This Row],[Beginning
Balance]]-PaymentSchedule3[[#This Row],[Principal]],0),"")</f>
        <v>6244.5533607009293</v>
      </c>
      <c r="K77" s="18">
        <f>IF(PaymentSchedule3[[#This Row],[Payment Number]]&lt;&gt;"",SUM(INDEX(PaymentSchedule3[Interest],1,1):PaymentSchedule3[[#This Row],[Interest]]),"")</f>
        <v>2517.6635493487997</v>
      </c>
    </row>
    <row r="78" spans="2:11" ht="15.6" x14ac:dyDescent="0.3">
      <c r="B78" s="16">
        <f>IF(LoanIsGood,IF(ROW()-ROW(PaymentSchedule3[[#Headers],[Payment Number]])&gt;ScheduledNumberOfPayments,"",ROW()-ROW(PaymentSchedule3[[#Headers],[Payment Number]])),"")</f>
        <v>66</v>
      </c>
      <c r="C78" s="17">
        <f>IF(PaymentSchedule3[[#This Row],[Payment Number]]&lt;&gt;"",EOMONTH(LoanStartDate,ROW(PaymentSchedule3[[#This Row],[Payment Number]])-ROW(PaymentSchedule3[[#Headers],[Payment Number]])-2)+DAY(LoanStartDate),"")</f>
        <v>47239</v>
      </c>
      <c r="D78" s="18">
        <f>IF(PaymentSchedule3[[#This Row],[Payment Number]]&lt;&gt;"",IF(ROW()-ROW(PaymentSchedule3[[#Headers],[Beginning
Balance]])=1,LoanAmount,INDEX(PaymentSchedule3[Ending
Balance],ROW()-ROW(PaymentSchedule3[[#Headers],[Beginning
Balance]])-1)),"")</f>
        <v>6244.5533607009293</v>
      </c>
      <c r="E78" s="18">
        <f>IF(PaymentSchedule3[[#This Row],[Payment Number]]&lt;&gt;"",ScheduledPayment,"")</f>
        <v>127.27861828689028</v>
      </c>
      <c r="F78"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8"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78" s="18">
        <f>IF(PaymentSchedule3[[#This Row],[Payment Number]]&lt;&gt;"",PaymentSchedule3[[#This Row],[Total
Payment]]-PaymentSchedule3[[#This Row],[Interest]],"")</f>
        <v>101.25964595063641</v>
      </c>
      <c r="I78" s="18">
        <f>IF(PaymentSchedule3[[#This Row],[Payment Number]]&lt;&gt;"",PaymentSchedule3[[#This Row],[Beginning
Balance]]*(InterestRate/PaymentsPerYear),"")</f>
        <v>26.018972336253871</v>
      </c>
      <c r="J78" s="18">
        <f>IF(PaymentSchedule3[[#This Row],[Payment Number]]&lt;&gt;"",IF(PaymentSchedule3[[#This Row],[Scheduled Payment]]+PaymentSchedule3[[#This Row],[Extra
Payment]]&lt;=PaymentSchedule3[[#This Row],[Beginning
Balance]],PaymentSchedule3[[#This Row],[Beginning
Balance]]-PaymentSchedule3[[#This Row],[Principal]],0),"")</f>
        <v>6143.2937147502926</v>
      </c>
      <c r="K78" s="18">
        <f>IF(PaymentSchedule3[[#This Row],[Payment Number]]&lt;&gt;"",SUM(INDEX(PaymentSchedule3[Interest],1,1):PaymentSchedule3[[#This Row],[Interest]]),"")</f>
        <v>2543.6825216850534</v>
      </c>
    </row>
    <row r="79" spans="2:11" ht="15.6" x14ac:dyDescent="0.3">
      <c r="B79" s="16">
        <f>IF(LoanIsGood,IF(ROW()-ROW(PaymentSchedule3[[#Headers],[Payment Number]])&gt;ScheduledNumberOfPayments,"",ROW()-ROW(PaymentSchedule3[[#Headers],[Payment Number]])),"")</f>
        <v>67</v>
      </c>
      <c r="C79" s="17">
        <f>IF(PaymentSchedule3[[#This Row],[Payment Number]]&lt;&gt;"",EOMONTH(LoanStartDate,ROW(PaymentSchedule3[[#This Row],[Payment Number]])-ROW(PaymentSchedule3[[#Headers],[Payment Number]])-2)+DAY(LoanStartDate),"")</f>
        <v>47270</v>
      </c>
      <c r="D79" s="18">
        <f>IF(PaymentSchedule3[[#This Row],[Payment Number]]&lt;&gt;"",IF(ROW()-ROW(PaymentSchedule3[[#Headers],[Beginning
Balance]])=1,LoanAmount,INDEX(PaymentSchedule3[Ending
Balance],ROW()-ROW(PaymentSchedule3[[#Headers],[Beginning
Balance]])-1)),"")</f>
        <v>6143.2937147502926</v>
      </c>
      <c r="E79" s="18">
        <f>IF(PaymentSchedule3[[#This Row],[Payment Number]]&lt;&gt;"",ScheduledPayment,"")</f>
        <v>127.27861828689028</v>
      </c>
      <c r="F79"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79"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79" s="18">
        <f>IF(PaymentSchedule3[[#This Row],[Payment Number]]&lt;&gt;"",PaymentSchedule3[[#This Row],[Total
Payment]]-PaymentSchedule3[[#This Row],[Interest]],"")</f>
        <v>101.68156114209739</v>
      </c>
      <c r="I79" s="18">
        <f>IF(PaymentSchedule3[[#This Row],[Payment Number]]&lt;&gt;"",PaymentSchedule3[[#This Row],[Beginning
Balance]]*(InterestRate/PaymentsPerYear),"")</f>
        <v>25.597057144792885</v>
      </c>
      <c r="J79" s="18">
        <f>IF(PaymentSchedule3[[#This Row],[Payment Number]]&lt;&gt;"",IF(PaymentSchedule3[[#This Row],[Scheduled Payment]]+PaymentSchedule3[[#This Row],[Extra
Payment]]&lt;=PaymentSchedule3[[#This Row],[Beginning
Balance]],PaymentSchedule3[[#This Row],[Beginning
Balance]]-PaymentSchedule3[[#This Row],[Principal]],0),"")</f>
        <v>6041.6121536081955</v>
      </c>
      <c r="K79" s="18">
        <f>IF(PaymentSchedule3[[#This Row],[Payment Number]]&lt;&gt;"",SUM(INDEX(PaymentSchedule3[Interest],1,1):PaymentSchedule3[[#This Row],[Interest]]),"")</f>
        <v>2569.2795788298463</v>
      </c>
    </row>
    <row r="80" spans="2:11" ht="15.6" x14ac:dyDescent="0.3">
      <c r="B80" s="16">
        <f>IF(LoanIsGood,IF(ROW()-ROW(PaymentSchedule3[[#Headers],[Payment Number]])&gt;ScheduledNumberOfPayments,"",ROW()-ROW(PaymentSchedule3[[#Headers],[Payment Number]])),"")</f>
        <v>68</v>
      </c>
      <c r="C80" s="17">
        <f>IF(PaymentSchedule3[[#This Row],[Payment Number]]&lt;&gt;"",EOMONTH(LoanStartDate,ROW(PaymentSchedule3[[#This Row],[Payment Number]])-ROW(PaymentSchedule3[[#Headers],[Payment Number]])-2)+DAY(LoanStartDate),"")</f>
        <v>47300</v>
      </c>
      <c r="D80" s="18">
        <f>IF(PaymentSchedule3[[#This Row],[Payment Number]]&lt;&gt;"",IF(ROW()-ROW(PaymentSchedule3[[#Headers],[Beginning
Balance]])=1,LoanAmount,INDEX(PaymentSchedule3[Ending
Balance],ROW()-ROW(PaymentSchedule3[[#Headers],[Beginning
Balance]])-1)),"")</f>
        <v>6041.6121536081955</v>
      </c>
      <c r="E80" s="18">
        <f>IF(PaymentSchedule3[[#This Row],[Payment Number]]&lt;&gt;"",ScheduledPayment,"")</f>
        <v>127.27861828689028</v>
      </c>
      <c r="F80"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0"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80" s="18">
        <f>IF(PaymentSchedule3[[#This Row],[Payment Number]]&lt;&gt;"",PaymentSchedule3[[#This Row],[Total
Payment]]-PaymentSchedule3[[#This Row],[Interest]],"")</f>
        <v>102.1052343135228</v>
      </c>
      <c r="I80" s="18">
        <f>IF(PaymentSchedule3[[#This Row],[Payment Number]]&lt;&gt;"",PaymentSchedule3[[#This Row],[Beginning
Balance]]*(InterestRate/PaymentsPerYear),"")</f>
        <v>25.173383973367482</v>
      </c>
      <c r="J80" s="18">
        <f>IF(PaymentSchedule3[[#This Row],[Payment Number]]&lt;&gt;"",IF(PaymentSchedule3[[#This Row],[Scheduled Payment]]+PaymentSchedule3[[#This Row],[Extra
Payment]]&lt;=PaymentSchedule3[[#This Row],[Beginning
Balance]],PaymentSchedule3[[#This Row],[Beginning
Balance]]-PaymentSchedule3[[#This Row],[Principal]],0),"")</f>
        <v>5939.506919294673</v>
      </c>
      <c r="K80" s="18">
        <f>IF(PaymentSchedule3[[#This Row],[Payment Number]]&lt;&gt;"",SUM(INDEX(PaymentSchedule3[Interest],1,1):PaymentSchedule3[[#This Row],[Interest]]),"")</f>
        <v>2594.4529628032137</v>
      </c>
    </row>
    <row r="81" spans="2:11" ht="15.6" x14ac:dyDescent="0.3">
      <c r="B81" s="16">
        <f>IF(LoanIsGood,IF(ROW()-ROW(PaymentSchedule3[[#Headers],[Payment Number]])&gt;ScheduledNumberOfPayments,"",ROW()-ROW(PaymentSchedule3[[#Headers],[Payment Number]])),"")</f>
        <v>69</v>
      </c>
      <c r="C81" s="17">
        <f>IF(PaymentSchedule3[[#This Row],[Payment Number]]&lt;&gt;"",EOMONTH(LoanStartDate,ROW(PaymentSchedule3[[#This Row],[Payment Number]])-ROW(PaymentSchedule3[[#Headers],[Payment Number]])-2)+DAY(LoanStartDate),"")</f>
        <v>47331</v>
      </c>
      <c r="D81" s="18">
        <f>IF(PaymentSchedule3[[#This Row],[Payment Number]]&lt;&gt;"",IF(ROW()-ROW(PaymentSchedule3[[#Headers],[Beginning
Balance]])=1,LoanAmount,INDEX(PaymentSchedule3[Ending
Balance],ROW()-ROW(PaymentSchedule3[[#Headers],[Beginning
Balance]])-1)),"")</f>
        <v>5939.506919294673</v>
      </c>
      <c r="E81" s="18">
        <f>IF(PaymentSchedule3[[#This Row],[Payment Number]]&lt;&gt;"",ScheduledPayment,"")</f>
        <v>127.27861828689028</v>
      </c>
      <c r="F81"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1"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81" s="18">
        <f>IF(PaymentSchedule3[[#This Row],[Payment Number]]&lt;&gt;"",PaymentSchedule3[[#This Row],[Total
Payment]]-PaymentSchedule3[[#This Row],[Interest]],"")</f>
        <v>102.53067278982914</v>
      </c>
      <c r="I81" s="18">
        <f>IF(PaymentSchedule3[[#This Row],[Payment Number]]&lt;&gt;"",PaymentSchedule3[[#This Row],[Beginning
Balance]]*(InterestRate/PaymentsPerYear),"")</f>
        <v>24.747945497061139</v>
      </c>
      <c r="J81" s="18">
        <f>IF(PaymentSchedule3[[#This Row],[Payment Number]]&lt;&gt;"",IF(PaymentSchedule3[[#This Row],[Scheduled Payment]]+PaymentSchedule3[[#This Row],[Extra
Payment]]&lt;=PaymentSchedule3[[#This Row],[Beginning
Balance]],PaymentSchedule3[[#This Row],[Beginning
Balance]]-PaymentSchedule3[[#This Row],[Principal]],0),"")</f>
        <v>5836.9762465048443</v>
      </c>
      <c r="K81" s="18">
        <f>IF(PaymentSchedule3[[#This Row],[Payment Number]]&lt;&gt;"",SUM(INDEX(PaymentSchedule3[Interest],1,1):PaymentSchedule3[[#This Row],[Interest]]),"")</f>
        <v>2619.2009083002749</v>
      </c>
    </row>
    <row r="82" spans="2:11" ht="15.6" x14ac:dyDescent="0.3">
      <c r="B82" s="16">
        <f>IF(LoanIsGood,IF(ROW()-ROW(PaymentSchedule3[[#Headers],[Payment Number]])&gt;ScheduledNumberOfPayments,"",ROW()-ROW(PaymentSchedule3[[#Headers],[Payment Number]])),"")</f>
        <v>70</v>
      </c>
      <c r="C82" s="17">
        <f>IF(PaymentSchedule3[[#This Row],[Payment Number]]&lt;&gt;"",EOMONTH(LoanStartDate,ROW(PaymentSchedule3[[#This Row],[Payment Number]])-ROW(PaymentSchedule3[[#Headers],[Payment Number]])-2)+DAY(LoanStartDate),"")</f>
        <v>47362</v>
      </c>
      <c r="D82" s="18">
        <f>IF(PaymentSchedule3[[#This Row],[Payment Number]]&lt;&gt;"",IF(ROW()-ROW(PaymentSchedule3[[#Headers],[Beginning
Balance]])=1,LoanAmount,INDEX(PaymentSchedule3[Ending
Balance],ROW()-ROW(PaymentSchedule3[[#Headers],[Beginning
Balance]])-1)),"")</f>
        <v>5836.9762465048443</v>
      </c>
      <c r="E82" s="18">
        <f>IF(PaymentSchedule3[[#This Row],[Payment Number]]&lt;&gt;"",ScheduledPayment,"")</f>
        <v>127.27861828689028</v>
      </c>
      <c r="F82"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2"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82" s="18">
        <f>IF(PaymentSchedule3[[#This Row],[Payment Number]]&lt;&gt;"",PaymentSchedule3[[#This Row],[Total
Payment]]-PaymentSchedule3[[#This Row],[Interest]],"")</f>
        <v>102.95788392645343</v>
      </c>
      <c r="I82" s="18">
        <f>IF(PaymentSchedule3[[#This Row],[Payment Number]]&lt;&gt;"",PaymentSchedule3[[#This Row],[Beginning
Balance]]*(InterestRate/PaymentsPerYear),"")</f>
        <v>24.320734360436852</v>
      </c>
      <c r="J82" s="18">
        <f>IF(PaymentSchedule3[[#This Row],[Payment Number]]&lt;&gt;"",IF(PaymentSchedule3[[#This Row],[Scheduled Payment]]+PaymentSchedule3[[#This Row],[Extra
Payment]]&lt;=PaymentSchedule3[[#This Row],[Beginning
Balance]],PaymentSchedule3[[#This Row],[Beginning
Balance]]-PaymentSchedule3[[#This Row],[Principal]],0),"")</f>
        <v>5734.0183625783911</v>
      </c>
      <c r="K82" s="18">
        <f>IF(PaymentSchedule3[[#This Row],[Payment Number]]&lt;&gt;"",SUM(INDEX(PaymentSchedule3[Interest],1,1):PaymentSchedule3[[#This Row],[Interest]]),"")</f>
        <v>2643.5216426607117</v>
      </c>
    </row>
    <row r="83" spans="2:11" ht="15.6" x14ac:dyDescent="0.3">
      <c r="B83" s="16">
        <f>IF(LoanIsGood,IF(ROW()-ROW(PaymentSchedule3[[#Headers],[Payment Number]])&gt;ScheduledNumberOfPayments,"",ROW()-ROW(PaymentSchedule3[[#Headers],[Payment Number]])),"")</f>
        <v>71</v>
      </c>
      <c r="C83" s="17">
        <f>IF(PaymentSchedule3[[#This Row],[Payment Number]]&lt;&gt;"",EOMONTH(LoanStartDate,ROW(PaymentSchedule3[[#This Row],[Payment Number]])-ROW(PaymentSchedule3[[#Headers],[Payment Number]])-2)+DAY(LoanStartDate),"")</f>
        <v>47392</v>
      </c>
      <c r="D83" s="18">
        <f>IF(PaymentSchedule3[[#This Row],[Payment Number]]&lt;&gt;"",IF(ROW()-ROW(PaymentSchedule3[[#Headers],[Beginning
Balance]])=1,LoanAmount,INDEX(PaymentSchedule3[Ending
Balance],ROW()-ROW(PaymentSchedule3[[#Headers],[Beginning
Balance]])-1)),"")</f>
        <v>5734.0183625783911</v>
      </c>
      <c r="E83" s="18">
        <f>IF(PaymentSchedule3[[#This Row],[Payment Number]]&lt;&gt;"",ScheduledPayment,"")</f>
        <v>127.27861828689028</v>
      </c>
      <c r="F83"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3"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83" s="18">
        <f>IF(PaymentSchedule3[[#This Row],[Payment Number]]&lt;&gt;"",PaymentSchedule3[[#This Row],[Total
Payment]]-PaymentSchedule3[[#This Row],[Interest]],"")</f>
        <v>103.38687510948031</v>
      </c>
      <c r="I83" s="18">
        <f>IF(PaymentSchedule3[[#This Row],[Payment Number]]&lt;&gt;"",PaymentSchedule3[[#This Row],[Beginning
Balance]]*(InterestRate/PaymentsPerYear),"")</f>
        <v>23.891743177409964</v>
      </c>
      <c r="J83" s="18">
        <f>IF(PaymentSchedule3[[#This Row],[Payment Number]]&lt;&gt;"",IF(PaymentSchedule3[[#This Row],[Scheduled Payment]]+PaymentSchedule3[[#This Row],[Extra
Payment]]&lt;=PaymentSchedule3[[#This Row],[Beginning
Balance]],PaymentSchedule3[[#This Row],[Beginning
Balance]]-PaymentSchedule3[[#This Row],[Principal]],0),"")</f>
        <v>5630.6314874689106</v>
      </c>
      <c r="K83" s="18">
        <f>IF(PaymentSchedule3[[#This Row],[Payment Number]]&lt;&gt;"",SUM(INDEX(PaymentSchedule3[Interest],1,1):PaymentSchedule3[[#This Row],[Interest]]),"")</f>
        <v>2667.4133858381215</v>
      </c>
    </row>
    <row r="84" spans="2:11" ht="15.6" x14ac:dyDescent="0.3">
      <c r="B84" s="16">
        <f>IF(LoanIsGood,IF(ROW()-ROW(PaymentSchedule3[[#Headers],[Payment Number]])&gt;ScheduledNumberOfPayments,"",ROW()-ROW(PaymentSchedule3[[#Headers],[Payment Number]])),"")</f>
        <v>72</v>
      </c>
      <c r="C84" s="17">
        <f>IF(PaymentSchedule3[[#This Row],[Payment Number]]&lt;&gt;"",EOMONTH(LoanStartDate,ROW(PaymentSchedule3[[#This Row],[Payment Number]])-ROW(PaymentSchedule3[[#Headers],[Payment Number]])-2)+DAY(LoanStartDate),"")</f>
        <v>47423</v>
      </c>
      <c r="D84" s="18">
        <f>IF(PaymentSchedule3[[#This Row],[Payment Number]]&lt;&gt;"",IF(ROW()-ROW(PaymentSchedule3[[#Headers],[Beginning
Balance]])=1,LoanAmount,INDEX(PaymentSchedule3[Ending
Balance],ROW()-ROW(PaymentSchedule3[[#Headers],[Beginning
Balance]])-1)),"")</f>
        <v>5630.6314874689106</v>
      </c>
      <c r="E84" s="18">
        <f>IF(PaymentSchedule3[[#This Row],[Payment Number]]&lt;&gt;"",ScheduledPayment,"")</f>
        <v>127.27861828689028</v>
      </c>
      <c r="F84"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4"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84" s="18">
        <f>IF(PaymentSchedule3[[#This Row],[Payment Number]]&lt;&gt;"",PaymentSchedule3[[#This Row],[Total
Payment]]-PaymentSchedule3[[#This Row],[Interest]],"")</f>
        <v>103.81765375576981</v>
      </c>
      <c r="I84" s="18">
        <f>IF(PaymentSchedule3[[#This Row],[Payment Number]]&lt;&gt;"",PaymentSchedule3[[#This Row],[Beginning
Balance]]*(InterestRate/PaymentsPerYear),"")</f>
        <v>23.46096453112046</v>
      </c>
      <c r="J84" s="18">
        <f>IF(PaymentSchedule3[[#This Row],[Payment Number]]&lt;&gt;"",IF(PaymentSchedule3[[#This Row],[Scheduled Payment]]+PaymentSchedule3[[#This Row],[Extra
Payment]]&lt;=PaymentSchedule3[[#This Row],[Beginning
Balance]],PaymentSchedule3[[#This Row],[Beginning
Balance]]-PaymentSchedule3[[#This Row],[Principal]],0),"")</f>
        <v>5526.8138337131404</v>
      </c>
      <c r="K84" s="18">
        <f>IF(PaymentSchedule3[[#This Row],[Payment Number]]&lt;&gt;"",SUM(INDEX(PaymentSchedule3[Interest],1,1):PaymentSchedule3[[#This Row],[Interest]]),"")</f>
        <v>2690.8743503692422</v>
      </c>
    </row>
    <row r="85" spans="2:11" ht="15.6" x14ac:dyDescent="0.3">
      <c r="B85" s="16">
        <f>IF(LoanIsGood,IF(ROW()-ROW(PaymentSchedule3[[#Headers],[Payment Number]])&gt;ScheduledNumberOfPayments,"",ROW()-ROW(PaymentSchedule3[[#Headers],[Payment Number]])),"")</f>
        <v>73</v>
      </c>
      <c r="C85" s="17">
        <f>IF(PaymentSchedule3[[#This Row],[Payment Number]]&lt;&gt;"",EOMONTH(LoanStartDate,ROW(PaymentSchedule3[[#This Row],[Payment Number]])-ROW(PaymentSchedule3[[#Headers],[Payment Number]])-2)+DAY(LoanStartDate),"")</f>
        <v>47453</v>
      </c>
      <c r="D85" s="18">
        <f>IF(PaymentSchedule3[[#This Row],[Payment Number]]&lt;&gt;"",IF(ROW()-ROW(PaymentSchedule3[[#Headers],[Beginning
Balance]])=1,LoanAmount,INDEX(PaymentSchedule3[Ending
Balance],ROW()-ROW(PaymentSchedule3[[#Headers],[Beginning
Balance]])-1)),"")</f>
        <v>5526.8138337131404</v>
      </c>
      <c r="E85" s="18">
        <f>IF(PaymentSchedule3[[#This Row],[Payment Number]]&lt;&gt;"",ScheduledPayment,"")</f>
        <v>127.27861828689028</v>
      </c>
      <c r="F85"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5"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85" s="18">
        <f>IF(PaymentSchedule3[[#This Row],[Payment Number]]&lt;&gt;"",PaymentSchedule3[[#This Row],[Total
Payment]]-PaymentSchedule3[[#This Row],[Interest]],"")</f>
        <v>104.25022731308553</v>
      </c>
      <c r="I85" s="18">
        <f>IF(PaymentSchedule3[[#This Row],[Payment Number]]&lt;&gt;"",PaymentSchedule3[[#This Row],[Beginning
Balance]]*(InterestRate/PaymentsPerYear),"")</f>
        <v>23.028390973804751</v>
      </c>
      <c r="J85" s="18">
        <f>IF(PaymentSchedule3[[#This Row],[Payment Number]]&lt;&gt;"",IF(PaymentSchedule3[[#This Row],[Scheduled Payment]]+PaymentSchedule3[[#This Row],[Extra
Payment]]&lt;=PaymentSchedule3[[#This Row],[Beginning
Balance]],PaymentSchedule3[[#This Row],[Beginning
Balance]]-PaymentSchedule3[[#This Row],[Principal]],0),"")</f>
        <v>5422.5636064000546</v>
      </c>
      <c r="K85" s="18">
        <f>IF(PaymentSchedule3[[#This Row],[Payment Number]]&lt;&gt;"",SUM(INDEX(PaymentSchedule3[Interest],1,1):PaymentSchedule3[[#This Row],[Interest]]),"")</f>
        <v>2713.9027413430467</v>
      </c>
    </row>
    <row r="86" spans="2:11" ht="15.6" x14ac:dyDescent="0.3">
      <c r="B86" s="16">
        <f>IF(LoanIsGood,IF(ROW()-ROW(PaymentSchedule3[[#Headers],[Payment Number]])&gt;ScheduledNumberOfPayments,"",ROW()-ROW(PaymentSchedule3[[#Headers],[Payment Number]])),"")</f>
        <v>74</v>
      </c>
      <c r="C86" s="17">
        <f>IF(PaymentSchedule3[[#This Row],[Payment Number]]&lt;&gt;"",EOMONTH(LoanStartDate,ROW(PaymentSchedule3[[#This Row],[Payment Number]])-ROW(PaymentSchedule3[[#Headers],[Payment Number]])-2)+DAY(LoanStartDate),"")</f>
        <v>47484</v>
      </c>
      <c r="D86" s="18">
        <f>IF(PaymentSchedule3[[#This Row],[Payment Number]]&lt;&gt;"",IF(ROW()-ROW(PaymentSchedule3[[#Headers],[Beginning
Balance]])=1,LoanAmount,INDEX(PaymentSchedule3[Ending
Balance],ROW()-ROW(PaymentSchedule3[[#Headers],[Beginning
Balance]])-1)),"")</f>
        <v>5422.5636064000546</v>
      </c>
      <c r="E86" s="18">
        <f>IF(PaymentSchedule3[[#This Row],[Payment Number]]&lt;&gt;"",ScheduledPayment,"")</f>
        <v>127.27861828689028</v>
      </c>
      <c r="F86"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6"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86" s="18">
        <f>IF(PaymentSchedule3[[#This Row],[Payment Number]]&lt;&gt;"",PaymentSchedule3[[#This Row],[Total
Payment]]-PaymentSchedule3[[#This Row],[Interest]],"")</f>
        <v>104.68460326022338</v>
      </c>
      <c r="I86" s="18">
        <f>IF(PaymentSchedule3[[#This Row],[Payment Number]]&lt;&gt;"",PaymentSchedule3[[#This Row],[Beginning
Balance]]*(InterestRate/PaymentsPerYear),"")</f>
        <v>22.594015026666895</v>
      </c>
      <c r="J86" s="18">
        <f>IF(PaymentSchedule3[[#This Row],[Payment Number]]&lt;&gt;"",IF(PaymentSchedule3[[#This Row],[Scheduled Payment]]+PaymentSchedule3[[#This Row],[Extra
Payment]]&lt;=PaymentSchedule3[[#This Row],[Beginning
Balance]],PaymentSchedule3[[#This Row],[Beginning
Balance]]-PaymentSchedule3[[#This Row],[Principal]],0),"")</f>
        <v>5317.8790031398312</v>
      </c>
      <c r="K86" s="18">
        <f>IF(PaymentSchedule3[[#This Row],[Payment Number]]&lt;&gt;"",SUM(INDEX(PaymentSchedule3[Interest],1,1):PaymentSchedule3[[#This Row],[Interest]]),"")</f>
        <v>2736.4967563697137</v>
      </c>
    </row>
    <row r="87" spans="2:11" ht="15.6" x14ac:dyDescent="0.3">
      <c r="B87" s="16">
        <f>IF(LoanIsGood,IF(ROW()-ROW(PaymentSchedule3[[#Headers],[Payment Number]])&gt;ScheduledNumberOfPayments,"",ROW()-ROW(PaymentSchedule3[[#Headers],[Payment Number]])),"")</f>
        <v>75</v>
      </c>
      <c r="C87" s="17">
        <f>IF(PaymentSchedule3[[#This Row],[Payment Number]]&lt;&gt;"",EOMONTH(LoanStartDate,ROW(PaymentSchedule3[[#This Row],[Payment Number]])-ROW(PaymentSchedule3[[#Headers],[Payment Number]])-2)+DAY(LoanStartDate),"")</f>
        <v>47515</v>
      </c>
      <c r="D87" s="18">
        <f>IF(PaymentSchedule3[[#This Row],[Payment Number]]&lt;&gt;"",IF(ROW()-ROW(PaymentSchedule3[[#Headers],[Beginning
Balance]])=1,LoanAmount,INDEX(PaymentSchedule3[Ending
Balance],ROW()-ROW(PaymentSchedule3[[#Headers],[Beginning
Balance]])-1)),"")</f>
        <v>5317.8790031398312</v>
      </c>
      <c r="E87" s="18">
        <f>IF(PaymentSchedule3[[#This Row],[Payment Number]]&lt;&gt;"",ScheduledPayment,"")</f>
        <v>127.27861828689028</v>
      </c>
      <c r="F87"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7"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87" s="18">
        <f>IF(PaymentSchedule3[[#This Row],[Payment Number]]&lt;&gt;"",PaymentSchedule3[[#This Row],[Total
Payment]]-PaymentSchedule3[[#This Row],[Interest]],"")</f>
        <v>105.12078910714098</v>
      </c>
      <c r="I87" s="18">
        <f>IF(PaymentSchedule3[[#This Row],[Payment Number]]&lt;&gt;"",PaymentSchedule3[[#This Row],[Beginning
Balance]]*(InterestRate/PaymentsPerYear),"")</f>
        <v>22.157829179749296</v>
      </c>
      <c r="J87" s="18">
        <f>IF(PaymentSchedule3[[#This Row],[Payment Number]]&lt;&gt;"",IF(PaymentSchedule3[[#This Row],[Scheduled Payment]]+PaymentSchedule3[[#This Row],[Extra
Payment]]&lt;=PaymentSchedule3[[#This Row],[Beginning
Balance]],PaymentSchedule3[[#This Row],[Beginning
Balance]]-PaymentSchedule3[[#This Row],[Principal]],0),"")</f>
        <v>5212.7582140326904</v>
      </c>
      <c r="K87" s="18">
        <f>IF(PaymentSchedule3[[#This Row],[Payment Number]]&lt;&gt;"",SUM(INDEX(PaymentSchedule3[Interest],1,1):PaymentSchedule3[[#This Row],[Interest]]),"")</f>
        <v>2758.6545855494628</v>
      </c>
    </row>
    <row r="88" spans="2:11" ht="15.6" x14ac:dyDescent="0.3">
      <c r="B88" s="16">
        <f>IF(LoanIsGood,IF(ROW()-ROW(PaymentSchedule3[[#Headers],[Payment Number]])&gt;ScheduledNumberOfPayments,"",ROW()-ROW(PaymentSchedule3[[#Headers],[Payment Number]])),"")</f>
        <v>76</v>
      </c>
      <c r="C88" s="17">
        <f>IF(PaymentSchedule3[[#This Row],[Payment Number]]&lt;&gt;"",EOMONTH(LoanStartDate,ROW(PaymentSchedule3[[#This Row],[Payment Number]])-ROW(PaymentSchedule3[[#Headers],[Payment Number]])-2)+DAY(LoanStartDate),"")</f>
        <v>47543</v>
      </c>
      <c r="D88" s="18">
        <f>IF(PaymentSchedule3[[#This Row],[Payment Number]]&lt;&gt;"",IF(ROW()-ROW(PaymentSchedule3[[#Headers],[Beginning
Balance]])=1,LoanAmount,INDEX(PaymentSchedule3[Ending
Balance],ROW()-ROW(PaymentSchedule3[[#Headers],[Beginning
Balance]])-1)),"")</f>
        <v>5212.7582140326904</v>
      </c>
      <c r="E88" s="18">
        <f>IF(PaymentSchedule3[[#This Row],[Payment Number]]&lt;&gt;"",ScheduledPayment,"")</f>
        <v>127.27861828689028</v>
      </c>
      <c r="F88"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8"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88" s="18">
        <f>IF(PaymentSchedule3[[#This Row],[Payment Number]]&lt;&gt;"",PaymentSchedule3[[#This Row],[Total
Payment]]-PaymentSchedule3[[#This Row],[Interest]],"")</f>
        <v>105.55879239508741</v>
      </c>
      <c r="I88" s="18">
        <f>IF(PaymentSchedule3[[#This Row],[Payment Number]]&lt;&gt;"",PaymentSchedule3[[#This Row],[Beginning
Balance]]*(InterestRate/PaymentsPerYear),"")</f>
        <v>21.719825891802877</v>
      </c>
      <c r="J88" s="18">
        <f>IF(PaymentSchedule3[[#This Row],[Payment Number]]&lt;&gt;"",IF(PaymentSchedule3[[#This Row],[Scheduled Payment]]+PaymentSchedule3[[#This Row],[Extra
Payment]]&lt;=PaymentSchedule3[[#This Row],[Beginning
Balance]],PaymentSchedule3[[#This Row],[Beginning
Balance]]-PaymentSchedule3[[#This Row],[Principal]],0),"")</f>
        <v>5107.1994216376033</v>
      </c>
      <c r="K88" s="18">
        <f>IF(PaymentSchedule3[[#This Row],[Payment Number]]&lt;&gt;"",SUM(INDEX(PaymentSchedule3[Interest],1,1):PaymentSchedule3[[#This Row],[Interest]]),"")</f>
        <v>2780.3744114412657</v>
      </c>
    </row>
    <row r="89" spans="2:11" ht="15.6" x14ac:dyDescent="0.3">
      <c r="B89" s="16">
        <f>IF(LoanIsGood,IF(ROW()-ROW(PaymentSchedule3[[#Headers],[Payment Number]])&gt;ScheduledNumberOfPayments,"",ROW()-ROW(PaymentSchedule3[[#Headers],[Payment Number]])),"")</f>
        <v>77</v>
      </c>
      <c r="C89" s="17">
        <f>IF(PaymentSchedule3[[#This Row],[Payment Number]]&lt;&gt;"",EOMONTH(LoanStartDate,ROW(PaymentSchedule3[[#This Row],[Payment Number]])-ROW(PaymentSchedule3[[#Headers],[Payment Number]])-2)+DAY(LoanStartDate),"")</f>
        <v>47574</v>
      </c>
      <c r="D89" s="18">
        <f>IF(PaymentSchedule3[[#This Row],[Payment Number]]&lt;&gt;"",IF(ROW()-ROW(PaymentSchedule3[[#Headers],[Beginning
Balance]])=1,LoanAmount,INDEX(PaymentSchedule3[Ending
Balance],ROW()-ROW(PaymentSchedule3[[#Headers],[Beginning
Balance]])-1)),"")</f>
        <v>5107.1994216376033</v>
      </c>
      <c r="E89" s="18">
        <f>IF(PaymentSchedule3[[#This Row],[Payment Number]]&lt;&gt;"",ScheduledPayment,"")</f>
        <v>127.27861828689028</v>
      </c>
      <c r="F89"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89"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89" s="18">
        <f>IF(PaymentSchedule3[[#This Row],[Payment Number]]&lt;&gt;"",PaymentSchedule3[[#This Row],[Total
Payment]]-PaymentSchedule3[[#This Row],[Interest]],"")</f>
        <v>105.9986206967336</v>
      </c>
      <c r="I89" s="18">
        <f>IF(PaymentSchedule3[[#This Row],[Payment Number]]&lt;&gt;"",PaymentSchedule3[[#This Row],[Beginning
Balance]]*(InterestRate/PaymentsPerYear),"")</f>
        <v>21.279997590156679</v>
      </c>
      <c r="J89" s="18">
        <f>IF(PaymentSchedule3[[#This Row],[Payment Number]]&lt;&gt;"",IF(PaymentSchedule3[[#This Row],[Scheduled Payment]]+PaymentSchedule3[[#This Row],[Extra
Payment]]&lt;=PaymentSchedule3[[#This Row],[Beginning
Balance]],PaymentSchedule3[[#This Row],[Beginning
Balance]]-PaymentSchedule3[[#This Row],[Principal]],0),"")</f>
        <v>5001.2008009408701</v>
      </c>
      <c r="K89" s="18">
        <f>IF(PaymentSchedule3[[#This Row],[Payment Number]]&lt;&gt;"",SUM(INDEX(PaymentSchedule3[Interest],1,1):PaymentSchedule3[[#This Row],[Interest]]),"")</f>
        <v>2801.6544090314223</v>
      </c>
    </row>
    <row r="90" spans="2:11" ht="15.6" x14ac:dyDescent="0.3">
      <c r="B90" s="16">
        <f>IF(LoanIsGood,IF(ROW()-ROW(PaymentSchedule3[[#Headers],[Payment Number]])&gt;ScheduledNumberOfPayments,"",ROW()-ROW(PaymentSchedule3[[#Headers],[Payment Number]])),"")</f>
        <v>78</v>
      </c>
      <c r="C90" s="17">
        <f>IF(PaymentSchedule3[[#This Row],[Payment Number]]&lt;&gt;"",EOMONTH(LoanStartDate,ROW(PaymentSchedule3[[#This Row],[Payment Number]])-ROW(PaymentSchedule3[[#Headers],[Payment Number]])-2)+DAY(LoanStartDate),"")</f>
        <v>47604</v>
      </c>
      <c r="D90" s="18">
        <f>IF(PaymentSchedule3[[#This Row],[Payment Number]]&lt;&gt;"",IF(ROW()-ROW(PaymentSchedule3[[#Headers],[Beginning
Balance]])=1,LoanAmount,INDEX(PaymentSchedule3[Ending
Balance],ROW()-ROW(PaymentSchedule3[[#Headers],[Beginning
Balance]])-1)),"")</f>
        <v>5001.2008009408701</v>
      </c>
      <c r="E90" s="18">
        <f>IF(PaymentSchedule3[[#This Row],[Payment Number]]&lt;&gt;"",ScheduledPayment,"")</f>
        <v>127.27861828689028</v>
      </c>
      <c r="F90"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0"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90" s="18">
        <f>IF(PaymentSchedule3[[#This Row],[Payment Number]]&lt;&gt;"",PaymentSchedule3[[#This Row],[Total
Payment]]-PaymentSchedule3[[#This Row],[Interest]],"")</f>
        <v>106.44028161630332</v>
      </c>
      <c r="I90" s="18">
        <f>IF(PaymentSchedule3[[#This Row],[Payment Number]]&lt;&gt;"",PaymentSchedule3[[#This Row],[Beginning
Balance]]*(InterestRate/PaymentsPerYear),"")</f>
        <v>20.838336670586958</v>
      </c>
      <c r="J90" s="18">
        <f>IF(PaymentSchedule3[[#This Row],[Payment Number]]&lt;&gt;"",IF(PaymentSchedule3[[#This Row],[Scheduled Payment]]+PaymentSchedule3[[#This Row],[Extra
Payment]]&lt;=PaymentSchedule3[[#This Row],[Beginning
Balance]],PaymentSchedule3[[#This Row],[Beginning
Balance]]-PaymentSchedule3[[#This Row],[Principal]],0),"")</f>
        <v>4894.7605193245663</v>
      </c>
      <c r="K90" s="18">
        <f>IF(PaymentSchedule3[[#This Row],[Payment Number]]&lt;&gt;"",SUM(INDEX(PaymentSchedule3[Interest],1,1):PaymentSchedule3[[#This Row],[Interest]]),"")</f>
        <v>2822.4927457020094</v>
      </c>
    </row>
    <row r="91" spans="2:11" ht="15.6" x14ac:dyDescent="0.3">
      <c r="B91" s="16">
        <f>IF(LoanIsGood,IF(ROW()-ROW(PaymentSchedule3[[#Headers],[Payment Number]])&gt;ScheduledNumberOfPayments,"",ROW()-ROW(PaymentSchedule3[[#Headers],[Payment Number]])),"")</f>
        <v>79</v>
      </c>
      <c r="C91" s="17">
        <f>IF(PaymentSchedule3[[#This Row],[Payment Number]]&lt;&gt;"",EOMONTH(LoanStartDate,ROW(PaymentSchedule3[[#This Row],[Payment Number]])-ROW(PaymentSchedule3[[#Headers],[Payment Number]])-2)+DAY(LoanStartDate),"")</f>
        <v>47635</v>
      </c>
      <c r="D91" s="18">
        <f>IF(PaymentSchedule3[[#This Row],[Payment Number]]&lt;&gt;"",IF(ROW()-ROW(PaymentSchedule3[[#Headers],[Beginning
Balance]])=1,LoanAmount,INDEX(PaymentSchedule3[Ending
Balance],ROW()-ROW(PaymentSchedule3[[#Headers],[Beginning
Balance]])-1)),"")</f>
        <v>4894.7605193245663</v>
      </c>
      <c r="E91" s="18">
        <f>IF(PaymentSchedule3[[#This Row],[Payment Number]]&lt;&gt;"",ScheduledPayment,"")</f>
        <v>127.27861828689028</v>
      </c>
      <c r="F91"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1"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91" s="18">
        <f>IF(PaymentSchedule3[[#This Row],[Payment Number]]&lt;&gt;"",PaymentSchedule3[[#This Row],[Total
Payment]]-PaymentSchedule3[[#This Row],[Interest]],"")</f>
        <v>106.88378278970458</v>
      </c>
      <c r="I91" s="18">
        <f>IF(PaymentSchedule3[[#This Row],[Payment Number]]&lt;&gt;"",PaymentSchedule3[[#This Row],[Beginning
Balance]]*(InterestRate/PaymentsPerYear),"")</f>
        <v>20.394835497185692</v>
      </c>
      <c r="J91" s="18">
        <f>IF(PaymentSchedule3[[#This Row],[Payment Number]]&lt;&gt;"",IF(PaymentSchedule3[[#This Row],[Scheduled Payment]]+PaymentSchedule3[[#This Row],[Extra
Payment]]&lt;=PaymentSchedule3[[#This Row],[Beginning
Balance]],PaymentSchedule3[[#This Row],[Beginning
Balance]]-PaymentSchedule3[[#This Row],[Principal]],0),"")</f>
        <v>4787.8767365348613</v>
      </c>
      <c r="K91" s="18">
        <f>IF(PaymentSchedule3[[#This Row],[Payment Number]]&lt;&gt;"",SUM(INDEX(PaymentSchedule3[Interest],1,1):PaymentSchedule3[[#This Row],[Interest]]),"")</f>
        <v>2842.8875811991952</v>
      </c>
    </row>
    <row r="92" spans="2:11" ht="15.6" x14ac:dyDescent="0.3">
      <c r="B92" s="16">
        <f>IF(LoanIsGood,IF(ROW()-ROW(PaymentSchedule3[[#Headers],[Payment Number]])&gt;ScheduledNumberOfPayments,"",ROW()-ROW(PaymentSchedule3[[#Headers],[Payment Number]])),"")</f>
        <v>80</v>
      </c>
      <c r="C92" s="17">
        <f>IF(PaymentSchedule3[[#This Row],[Payment Number]]&lt;&gt;"",EOMONTH(LoanStartDate,ROW(PaymentSchedule3[[#This Row],[Payment Number]])-ROW(PaymentSchedule3[[#Headers],[Payment Number]])-2)+DAY(LoanStartDate),"")</f>
        <v>47665</v>
      </c>
      <c r="D92" s="18">
        <f>IF(PaymentSchedule3[[#This Row],[Payment Number]]&lt;&gt;"",IF(ROW()-ROW(PaymentSchedule3[[#Headers],[Beginning
Balance]])=1,LoanAmount,INDEX(PaymentSchedule3[Ending
Balance],ROW()-ROW(PaymentSchedule3[[#Headers],[Beginning
Balance]])-1)),"")</f>
        <v>4787.8767365348613</v>
      </c>
      <c r="E92" s="18">
        <f>IF(PaymentSchedule3[[#This Row],[Payment Number]]&lt;&gt;"",ScheduledPayment,"")</f>
        <v>127.27861828689028</v>
      </c>
      <c r="F92"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2"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92" s="18">
        <f>IF(PaymentSchedule3[[#This Row],[Payment Number]]&lt;&gt;"",PaymentSchedule3[[#This Row],[Total
Payment]]-PaymentSchedule3[[#This Row],[Interest]],"")</f>
        <v>107.32913188466169</v>
      </c>
      <c r="I92" s="18">
        <f>IF(PaymentSchedule3[[#This Row],[Payment Number]]&lt;&gt;"",PaymentSchedule3[[#This Row],[Beginning
Balance]]*(InterestRate/PaymentsPerYear),"")</f>
        <v>19.949486402228587</v>
      </c>
      <c r="J92" s="18">
        <f>IF(PaymentSchedule3[[#This Row],[Payment Number]]&lt;&gt;"",IF(PaymentSchedule3[[#This Row],[Scheduled Payment]]+PaymentSchedule3[[#This Row],[Extra
Payment]]&lt;=PaymentSchedule3[[#This Row],[Beginning
Balance]],PaymentSchedule3[[#This Row],[Beginning
Balance]]-PaymentSchedule3[[#This Row],[Principal]],0),"")</f>
        <v>4680.5476046501999</v>
      </c>
      <c r="K92" s="18">
        <f>IF(PaymentSchedule3[[#This Row],[Payment Number]]&lt;&gt;"",SUM(INDEX(PaymentSchedule3[Interest],1,1):PaymentSchedule3[[#This Row],[Interest]]),"")</f>
        <v>2862.8370676014238</v>
      </c>
    </row>
    <row r="93" spans="2:11" ht="15.6" x14ac:dyDescent="0.3">
      <c r="B93" s="16">
        <f>IF(LoanIsGood,IF(ROW()-ROW(PaymentSchedule3[[#Headers],[Payment Number]])&gt;ScheduledNumberOfPayments,"",ROW()-ROW(PaymentSchedule3[[#Headers],[Payment Number]])),"")</f>
        <v>81</v>
      </c>
      <c r="C93" s="17">
        <f>IF(PaymentSchedule3[[#This Row],[Payment Number]]&lt;&gt;"",EOMONTH(LoanStartDate,ROW(PaymentSchedule3[[#This Row],[Payment Number]])-ROW(PaymentSchedule3[[#Headers],[Payment Number]])-2)+DAY(LoanStartDate),"")</f>
        <v>47696</v>
      </c>
      <c r="D93" s="18">
        <f>IF(PaymentSchedule3[[#This Row],[Payment Number]]&lt;&gt;"",IF(ROW()-ROW(PaymentSchedule3[[#Headers],[Beginning
Balance]])=1,LoanAmount,INDEX(PaymentSchedule3[Ending
Balance],ROW()-ROW(PaymentSchedule3[[#Headers],[Beginning
Balance]])-1)),"")</f>
        <v>4680.5476046501999</v>
      </c>
      <c r="E93" s="18">
        <f>IF(PaymentSchedule3[[#This Row],[Payment Number]]&lt;&gt;"",ScheduledPayment,"")</f>
        <v>127.27861828689028</v>
      </c>
      <c r="F93"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3"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93" s="18">
        <f>IF(PaymentSchedule3[[#This Row],[Payment Number]]&lt;&gt;"",PaymentSchedule3[[#This Row],[Total
Payment]]-PaymentSchedule3[[#This Row],[Interest]],"")</f>
        <v>107.77633660084777</v>
      </c>
      <c r="I93" s="18">
        <f>IF(PaymentSchedule3[[#This Row],[Payment Number]]&lt;&gt;"",PaymentSchedule3[[#This Row],[Beginning
Balance]]*(InterestRate/PaymentsPerYear),"")</f>
        <v>19.502281686042501</v>
      </c>
      <c r="J93" s="18">
        <f>IF(PaymentSchedule3[[#This Row],[Payment Number]]&lt;&gt;"",IF(PaymentSchedule3[[#This Row],[Scheduled Payment]]+PaymentSchedule3[[#This Row],[Extra
Payment]]&lt;=PaymentSchedule3[[#This Row],[Beginning
Balance]],PaymentSchedule3[[#This Row],[Beginning
Balance]]-PaymentSchedule3[[#This Row],[Principal]],0),"")</f>
        <v>4572.7712680493523</v>
      </c>
      <c r="K93" s="18">
        <f>IF(PaymentSchedule3[[#This Row],[Payment Number]]&lt;&gt;"",SUM(INDEX(PaymentSchedule3[Interest],1,1):PaymentSchedule3[[#This Row],[Interest]]),"")</f>
        <v>2882.3393492874661</v>
      </c>
    </row>
    <row r="94" spans="2:11" ht="15.6" x14ac:dyDescent="0.3">
      <c r="B94" s="16">
        <f>IF(LoanIsGood,IF(ROW()-ROW(PaymentSchedule3[[#Headers],[Payment Number]])&gt;ScheduledNumberOfPayments,"",ROW()-ROW(PaymentSchedule3[[#Headers],[Payment Number]])),"")</f>
        <v>82</v>
      </c>
      <c r="C94" s="17">
        <f>IF(PaymentSchedule3[[#This Row],[Payment Number]]&lt;&gt;"",EOMONTH(LoanStartDate,ROW(PaymentSchedule3[[#This Row],[Payment Number]])-ROW(PaymentSchedule3[[#Headers],[Payment Number]])-2)+DAY(LoanStartDate),"")</f>
        <v>47727</v>
      </c>
      <c r="D94" s="18">
        <f>IF(PaymentSchedule3[[#This Row],[Payment Number]]&lt;&gt;"",IF(ROW()-ROW(PaymentSchedule3[[#Headers],[Beginning
Balance]])=1,LoanAmount,INDEX(PaymentSchedule3[Ending
Balance],ROW()-ROW(PaymentSchedule3[[#Headers],[Beginning
Balance]])-1)),"")</f>
        <v>4572.7712680493523</v>
      </c>
      <c r="E94" s="18">
        <f>IF(PaymentSchedule3[[#This Row],[Payment Number]]&lt;&gt;"",ScheduledPayment,"")</f>
        <v>127.27861828689028</v>
      </c>
      <c r="F94"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4"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94" s="18">
        <f>IF(PaymentSchedule3[[#This Row],[Payment Number]]&lt;&gt;"",PaymentSchedule3[[#This Row],[Total
Payment]]-PaymentSchedule3[[#This Row],[Interest]],"")</f>
        <v>108.22540467001798</v>
      </c>
      <c r="I94" s="18">
        <f>IF(PaymentSchedule3[[#This Row],[Payment Number]]&lt;&gt;"",PaymentSchedule3[[#This Row],[Beginning
Balance]]*(InterestRate/PaymentsPerYear),"")</f>
        <v>19.053213616872302</v>
      </c>
      <c r="J94" s="18">
        <f>IF(PaymentSchedule3[[#This Row],[Payment Number]]&lt;&gt;"",IF(PaymentSchedule3[[#This Row],[Scheduled Payment]]+PaymentSchedule3[[#This Row],[Extra
Payment]]&lt;=PaymentSchedule3[[#This Row],[Beginning
Balance]],PaymentSchedule3[[#This Row],[Beginning
Balance]]-PaymentSchedule3[[#This Row],[Principal]],0),"")</f>
        <v>4464.5458633793342</v>
      </c>
      <c r="K94" s="18">
        <f>IF(PaymentSchedule3[[#This Row],[Payment Number]]&lt;&gt;"",SUM(INDEX(PaymentSchedule3[Interest],1,1):PaymentSchedule3[[#This Row],[Interest]]),"")</f>
        <v>2901.3925629043383</v>
      </c>
    </row>
    <row r="95" spans="2:11" ht="15.6" x14ac:dyDescent="0.3">
      <c r="B95" s="16">
        <f>IF(LoanIsGood,IF(ROW()-ROW(PaymentSchedule3[[#Headers],[Payment Number]])&gt;ScheduledNumberOfPayments,"",ROW()-ROW(PaymentSchedule3[[#Headers],[Payment Number]])),"")</f>
        <v>83</v>
      </c>
      <c r="C95" s="17">
        <f>IF(PaymentSchedule3[[#This Row],[Payment Number]]&lt;&gt;"",EOMONTH(LoanStartDate,ROW(PaymentSchedule3[[#This Row],[Payment Number]])-ROW(PaymentSchedule3[[#Headers],[Payment Number]])-2)+DAY(LoanStartDate),"")</f>
        <v>47757</v>
      </c>
      <c r="D95" s="18">
        <f>IF(PaymentSchedule3[[#This Row],[Payment Number]]&lt;&gt;"",IF(ROW()-ROW(PaymentSchedule3[[#Headers],[Beginning
Balance]])=1,LoanAmount,INDEX(PaymentSchedule3[Ending
Balance],ROW()-ROW(PaymentSchedule3[[#Headers],[Beginning
Balance]])-1)),"")</f>
        <v>4464.5458633793342</v>
      </c>
      <c r="E95" s="18">
        <f>IF(PaymentSchedule3[[#This Row],[Payment Number]]&lt;&gt;"",ScheduledPayment,"")</f>
        <v>127.27861828689028</v>
      </c>
      <c r="F95"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5"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95" s="18">
        <f>IF(PaymentSchedule3[[#This Row],[Payment Number]]&lt;&gt;"",PaymentSchedule3[[#This Row],[Total
Payment]]-PaymentSchedule3[[#This Row],[Interest]],"")</f>
        <v>108.67634385614305</v>
      </c>
      <c r="I95" s="18">
        <f>IF(PaymentSchedule3[[#This Row],[Payment Number]]&lt;&gt;"",PaymentSchedule3[[#This Row],[Beginning
Balance]]*(InterestRate/PaymentsPerYear),"")</f>
        <v>18.602274430747226</v>
      </c>
      <c r="J95" s="18">
        <f>IF(PaymentSchedule3[[#This Row],[Payment Number]]&lt;&gt;"",IF(PaymentSchedule3[[#This Row],[Scheduled Payment]]+PaymentSchedule3[[#This Row],[Extra
Payment]]&lt;=PaymentSchedule3[[#This Row],[Beginning
Balance]],PaymentSchedule3[[#This Row],[Beginning
Balance]]-PaymentSchedule3[[#This Row],[Principal]],0),"")</f>
        <v>4355.8695195231912</v>
      </c>
      <c r="K95" s="18">
        <f>IF(PaymentSchedule3[[#This Row],[Payment Number]]&lt;&gt;"",SUM(INDEX(PaymentSchedule3[Interest],1,1):PaymentSchedule3[[#This Row],[Interest]]),"")</f>
        <v>2919.9948373350853</v>
      </c>
    </row>
    <row r="96" spans="2:11" ht="15.6" x14ac:dyDescent="0.3">
      <c r="B96" s="16">
        <f>IF(LoanIsGood,IF(ROW()-ROW(PaymentSchedule3[[#Headers],[Payment Number]])&gt;ScheduledNumberOfPayments,"",ROW()-ROW(PaymentSchedule3[[#Headers],[Payment Number]])),"")</f>
        <v>84</v>
      </c>
      <c r="C96" s="17">
        <f>IF(PaymentSchedule3[[#This Row],[Payment Number]]&lt;&gt;"",EOMONTH(LoanStartDate,ROW(PaymentSchedule3[[#This Row],[Payment Number]])-ROW(PaymentSchedule3[[#Headers],[Payment Number]])-2)+DAY(LoanStartDate),"")</f>
        <v>47788</v>
      </c>
      <c r="D96" s="18">
        <f>IF(PaymentSchedule3[[#This Row],[Payment Number]]&lt;&gt;"",IF(ROW()-ROW(PaymentSchedule3[[#Headers],[Beginning
Balance]])=1,LoanAmount,INDEX(PaymentSchedule3[Ending
Balance],ROW()-ROW(PaymentSchedule3[[#Headers],[Beginning
Balance]])-1)),"")</f>
        <v>4355.8695195231912</v>
      </c>
      <c r="E96" s="18">
        <f>IF(PaymentSchedule3[[#This Row],[Payment Number]]&lt;&gt;"",ScheduledPayment,"")</f>
        <v>127.27861828689028</v>
      </c>
      <c r="F96"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6"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96" s="18">
        <f>IF(PaymentSchedule3[[#This Row],[Payment Number]]&lt;&gt;"",PaymentSchedule3[[#This Row],[Total
Payment]]-PaymentSchedule3[[#This Row],[Interest]],"")</f>
        <v>109.12916195554365</v>
      </c>
      <c r="I96" s="18">
        <f>IF(PaymentSchedule3[[#This Row],[Payment Number]]&lt;&gt;"",PaymentSchedule3[[#This Row],[Beginning
Balance]]*(InterestRate/PaymentsPerYear),"")</f>
        <v>18.149456331346631</v>
      </c>
      <c r="J96" s="18">
        <f>IF(PaymentSchedule3[[#This Row],[Payment Number]]&lt;&gt;"",IF(PaymentSchedule3[[#This Row],[Scheduled Payment]]+PaymentSchedule3[[#This Row],[Extra
Payment]]&lt;=PaymentSchedule3[[#This Row],[Beginning
Balance]],PaymentSchedule3[[#This Row],[Beginning
Balance]]-PaymentSchedule3[[#This Row],[Principal]],0),"")</f>
        <v>4246.7403575676472</v>
      </c>
      <c r="K96" s="18">
        <f>IF(PaymentSchedule3[[#This Row],[Payment Number]]&lt;&gt;"",SUM(INDEX(PaymentSchedule3[Interest],1,1):PaymentSchedule3[[#This Row],[Interest]]),"")</f>
        <v>2938.1442936664321</v>
      </c>
    </row>
    <row r="97" spans="2:11" ht="15.6" x14ac:dyDescent="0.3">
      <c r="B97" s="16">
        <f>IF(LoanIsGood,IF(ROW()-ROW(PaymentSchedule3[[#Headers],[Payment Number]])&gt;ScheduledNumberOfPayments,"",ROW()-ROW(PaymentSchedule3[[#Headers],[Payment Number]])),"")</f>
        <v>85</v>
      </c>
      <c r="C97" s="17">
        <f>IF(PaymentSchedule3[[#This Row],[Payment Number]]&lt;&gt;"",EOMONTH(LoanStartDate,ROW(PaymentSchedule3[[#This Row],[Payment Number]])-ROW(PaymentSchedule3[[#Headers],[Payment Number]])-2)+DAY(LoanStartDate),"")</f>
        <v>47818</v>
      </c>
      <c r="D97" s="18">
        <f>IF(PaymentSchedule3[[#This Row],[Payment Number]]&lt;&gt;"",IF(ROW()-ROW(PaymentSchedule3[[#Headers],[Beginning
Balance]])=1,LoanAmount,INDEX(PaymentSchedule3[Ending
Balance],ROW()-ROW(PaymentSchedule3[[#Headers],[Beginning
Balance]])-1)),"")</f>
        <v>4246.7403575676472</v>
      </c>
      <c r="E97" s="18">
        <f>IF(PaymentSchedule3[[#This Row],[Payment Number]]&lt;&gt;"",ScheduledPayment,"")</f>
        <v>127.27861828689028</v>
      </c>
      <c r="F97"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7"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97" s="18">
        <f>IF(PaymentSchedule3[[#This Row],[Payment Number]]&lt;&gt;"",PaymentSchedule3[[#This Row],[Total
Payment]]-PaymentSchedule3[[#This Row],[Interest]],"")</f>
        <v>109.58386679702508</v>
      </c>
      <c r="I97" s="18">
        <f>IF(PaymentSchedule3[[#This Row],[Payment Number]]&lt;&gt;"",PaymentSchedule3[[#This Row],[Beginning
Balance]]*(InterestRate/PaymentsPerYear),"")</f>
        <v>17.694751489865197</v>
      </c>
      <c r="J97" s="18">
        <f>IF(PaymentSchedule3[[#This Row],[Payment Number]]&lt;&gt;"",IF(PaymentSchedule3[[#This Row],[Scheduled Payment]]+PaymentSchedule3[[#This Row],[Extra
Payment]]&lt;=PaymentSchedule3[[#This Row],[Beginning
Balance]],PaymentSchedule3[[#This Row],[Beginning
Balance]]-PaymentSchedule3[[#This Row],[Principal]],0),"")</f>
        <v>4137.1564907706224</v>
      </c>
      <c r="K97" s="18">
        <f>IF(PaymentSchedule3[[#This Row],[Payment Number]]&lt;&gt;"",SUM(INDEX(PaymentSchedule3[Interest],1,1):PaymentSchedule3[[#This Row],[Interest]]),"")</f>
        <v>2955.8390451562973</v>
      </c>
    </row>
    <row r="98" spans="2:11" ht="15.6" x14ac:dyDescent="0.3">
      <c r="B98" s="16">
        <f>IF(LoanIsGood,IF(ROW()-ROW(PaymentSchedule3[[#Headers],[Payment Number]])&gt;ScheduledNumberOfPayments,"",ROW()-ROW(PaymentSchedule3[[#Headers],[Payment Number]])),"")</f>
        <v>86</v>
      </c>
      <c r="C98" s="17">
        <f>IF(PaymentSchedule3[[#This Row],[Payment Number]]&lt;&gt;"",EOMONTH(LoanStartDate,ROW(PaymentSchedule3[[#This Row],[Payment Number]])-ROW(PaymentSchedule3[[#Headers],[Payment Number]])-2)+DAY(LoanStartDate),"")</f>
        <v>47849</v>
      </c>
      <c r="D98" s="18">
        <f>IF(PaymentSchedule3[[#This Row],[Payment Number]]&lt;&gt;"",IF(ROW()-ROW(PaymentSchedule3[[#Headers],[Beginning
Balance]])=1,LoanAmount,INDEX(PaymentSchedule3[Ending
Balance],ROW()-ROW(PaymentSchedule3[[#Headers],[Beginning
Balance]])-1)),"")</f>
        <v>4137.1564907706224</v>
      </c>
      <c r="E98" s="18">
        <f>IF(PaymentSchedule3[[#This Row],[Payment Number]]&lt;&gt;"",ScheduledPayment,"")</f>
        <v>127.27861828689028</v>
      </c>
      <c r="F98"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8"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98" s="18">
        <f>IF(PaymentSchedule3[[#This Row],[Payment Number]]&lt;&gt;"",PaymentSchedule3[[#This Row],[Total
Payment]]-PaymentSchedule3[[#This Row],[Interest]],"")</f>
        <v>110.04046624201268</v>
      </c>
      <c r="I98" s="18">
        <f>IF(PaymentSchedule3[[#This Row],[Payment Number]]&lt;&gt;"",PaymentSchedule3[[#This Row],[Beginning
Balance]]*(InterestRate/PaymentsPerYear),"")</f>
        <v>17.238152044877594</v>
      </c>
      <c r="J98" s="18">
        <f>IF(PaymentSchedule3[[#This Row],[Payment Number]]&lt;&gt;"",IF(PaymentSchedule3[[#This Row],[Scheduled Payment]]+PaymentSchedule3[[#This Row],[Extra
Payment]]&lt;=PaymentSchedule3[[#This Row],[Beginning
Balance]],PaymentSchedule3[[#This Row],[Beginning
Balance]]-PaymentSchedule3[[#This Row],[Principal]],0),"")</f>
        <v>4027.1160245286096</v>
      </c>
      <c r="K98" s="18">
        <f>IF(PaymentSchedule3[[#This Row],[Payment Number]]&lt;&gt;"",SUM(INDEX(PaymentSchedule3[Interest],1,1):PaymentSchedule3[[#This Row],[Interest]]),"")</f>
        <v>2973.0771972011748</v>
      </c>
    </row>
    <row r="99" spans="2:11" ht="15.6" x14ac:dyDescent="0.3">
      <c r="B99" s="16">
        <f>IF(LoanIsGood,IF(ROW()-ROW(PaymentSchedule3[[#Headers],[Payment Number]])&gt;ScheduledNumberOfPayments,"",ROW()-ROW(PaymentSchedule3[[#Headers],[Payment Number]])),"")</f>
        <v>87</v>
      </c>
      <c r="C99" s="17">
        <f>IF(PaymentSchedule3[[#This Row],[Payment Number]]&lt;&gt;"",EOMONTH(LoanStartDate,ROW(PaymentSchedule3[[#This Row],[Payment Number]])-ROW(PaymentSchedule3[[#Headers],[Payment Number]])-2)+DAY(LoanStartDate),"")</f>
        <v>47880</v>
      </c>
      <c r="D99" s="18">
        <f>IF(PaymentSchedule3[[#This Row],[Payment Number]]&lt;&gt;"",IF(ROW()-ROW(PaymentSchedule3[[#Headers],[Beginning
Balance]])=1,LoanAmount,INDEX(PaymentSchedule3[Ending
Balance],ROW()-ROW(PaymentSchedule3[[#Headers],[Beginning
Balance]])-1)),"")</f>
        <v>4027.1160245286096</v>
      </c>
      <c r="E99" s="18">
        <f>IF(PaymentSchedule3[[#This Row],[Payment Number]]&lt;&gt;"",ScheduledPayment,"")</f>
        <v>127.27861828689028</v>
      </c>
      <c r="F99"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99"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99" s="18">
        <f>IF(PaymentSchedule3[[#This Row],[Payment Number]]&lt;&gt;"",PaymentSchedule3[[#This Row],[Total
Payment]]-PaymentSchedule3[[#This Row],[Interest]],"")</f>
        <v>110.49896818468774</v>
      </c>
      <c r="I99" s="18">
        <f>IF(PaymentSchedule3[[#This Row],[Payment Number]]&lt;&gt;"",PaymentSchedule3[[#This Row],[Beginning
Balance]]*(InterestRate/PaymentsPerYear),"")</f>
        <v>16.779650102202538</v>
      </c>
      <c r="J99" s="18">
        <f>IF(PaymentSchedule3[[#This Row],[Payment Number]]&lt;&gt;"",IF(PaymentSchedule3[[#This Row],[Scheduled Payment]]+PaymentSchedule3[[#This Row],[Extra
Payment]]&lt;=PaymentSchedule3[[#This Row],[Beginning
Balance]],PaymentSchedule3[[#This Row],[Beginning
Balance]]-PaymentSchedule3[[#This Row],[Principal]],0),"")</f>
        <v>3916.6170563439218</v>
      </c>
      <c r="K99" s="18">
        <f>IF(PaymentSchedule3[[#This Row],[Payment Number]]&lt;&gt;"",SUM(INDEX(PaymentSchedule3[Interest],1,1):PaymentSchedule3[[#This Row],[Interest]]),"")</f>
        <v>2989.8568473033774</v>
      </c>
    </row>
    <row r="100" spans="2:11" ht="15.6" x14ac:dyDescent="0.3">
      <c r="B100" s="16">
        <f>IF(LoanIsGood,IF(ROW()-ROW(PaymentSchedule3[[#Headers],[Payment Number]])&gt;ScheduledNumberOfPayments,"",ROW()-ROW(PaymentSchedule3[[#Headers],[Payment Number]])),"")</f>
        <v>88</v>
      </c>
      <c r="C100" s="17">
        <f>IF(PaymentSchedule3[[#This Row],[Payment Number]]&lt;&gt;"",EOMONTH(LoanStartDate,ROW(PaymentSchedule3[[#This Row],[Payment Number]])-ROW(PaymentSchedule3[[#Headers],[Payment Number]])-2)+DAY(LoanStartDate),"")</f>
        <v>47908</v>
      </c>
      <c r="D100" s="18">
        <f>IF(PaymentSchedule3[[#This Row],[Payment Number]]&lt;&gt;"",IF(ROW()-ROW(PaymentSchedule3[[#Headers],[Beginning
Balance]])=1,LoanAmount,INDEX(PaymentSchedule3[Ending
Balance],ROW()-ROW(PaymentSchedule3[[#Headers],[Beginning
Balance]])-1)),"")</f>
        <v>3916.6170563439218</v>
      </c>
      <c r="E100" s="18">
        <f>IF(PaymentSchedule3[[#This Row],[Payment Number]]&lt;&gt;"",ScheduledPayment,"")</f>
        <v>127.27861828689028</v>
      </c>
      <c r="F100"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0"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00" s="18">
        <f>IF(PaymentSchedule3[[#This Row],[Payment Number]]&lt;&gt;"",PaymentSchedule3[[#This Row],[Total
Payment]]-PaymentSchedule3[[#This Row],[Interest]],"")</f>
        <v>110.95938055212395</v>
      </c>
      <c r="I100" s="18">
        <f>IF(PaymentSchedule3[[#This Row],[Payment Number]]&lt;&gt;"",PaymentSchedule3[[#This Row],[Beginning
Balance]]*(InterestRate/PaymentsPerYear),"")</f>
        <v>16.31923773476634</v>
      </c>
      <c r="J100" s="18">
        <f>IF(PaymentSchedule3[[#This Row],[Payment Number]]&lt;&gt;"",IF(PaymentSchedule3[[#This Row],[Scheduled Payment]]+PaymentSchedule3[[#This Row],[Extra
Payment]]&lt;=PaymentSchedule3[[#This Row],[Beginning
Balance]],PaymentSchedule3[[#This Row],[Beginning
Balance]]-PaymentSchedule3[[#This Row],[Principal]],0),"")</f>
        <v>3805.6576757917978</v>
      </c>
      <c r="K100" s="18">
        <f>IF(PaymentSchedule3[[#This Row],[Payment Number]]&lt;&gt;"",SUM(INDEX(PaymentSchedule3[Interest],1,1):PaymentSchedule3[[#This Row],[Interest]]),"")</f>
        <v>3006.1760850381438</v>
      </c>
    </row>
    <row r="101" spans="2:11" ht="15.6" x14ac:dyDescent="0.3">
      <c r="B101" s="16">
        <f>IF(LoanIsGood,IF(ROW()-ROW(PaymentSchedule3[[#Headers],[Payment Number]])&gt;ScheduledNumberOfPayments,"",ROW()-ROW(PaymentSchedule3[[#Headers],[Payment Number]])),"")</f>
        <v>89</v>
      </c>
      <c r="C101" s="17">
        <f>IF(PaymentSchedule3[[#This Row],[Payment Number]]&lt;&gt;"",EOMONTH(LoanStartDate,ROW(PaymentSchedule3[[#This Row],[Payment Number]])-ROW(PaymentSchedule3[[#Headers],[Payment Number]])-2)+DAY(LoanStartDate),"")</f>
        <v>47939</v>
      </c>
      <c r="D101" s="18">
        <f>IF(PaymentSchedule3[[#This Row],[Payment Number]]&lt;&gt;"",IF(ROW()-ROW(PaymentSchedule3[[#Headers],[Beginning
Balance]])=1,LoanAmount,INDEX(PaymentSchedule3[Ending
Balance],ROW()-ROW(PaymentSchedule3[[#Headers],[Beginning
Balance]])-1)),"")</f>
        <v>3805.6576757917978</v>
      </c>
      <c r="E101" s="18">
        <f>IF(PaymentSchedule3[[#This Row],[Payment Number]]&lt;&gt;"",ScheduledPayment,"")</f>
        <v>127.27861828689028</v>
      </c>
      <c r="F101"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1"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01" s="18">
        <f>IF(PaymentSchedule3[[#This Row],[Payment Number]]&lt;&gt;"",PaymentSchedule3[[#This Row],[Total
Payment]]-PaymentSchedule3[[#This Row],[Interest]],"")</f>
        <v>111.42171130442445</v>
      </c>
      <c r="I101" s="18">
        <f>IF(PaymentSchedule3[[#This Row],[Payment Number]]&lt;&gt;"",PaymentSchedule3[[#This Row],[Beginning
Balance]]*(InterestRate/PaymentsPerYear),"")</f>
        <v>15.856906982465825</v>
      </c>
      <c r="J101" s="18">
        <f>IF(PaymentSchedule3[[#This Row],[Payment Number]]&lt;&gt;"",IF(PaymentSchedule3[[#This Row],[Scheduled Payment]]+PaymentSchedule3[[#This Row],[Extra
Payment]]&lt;=PaymentSchedule3[[#This Row],[Beginning
Balance]],PaymentSchedule3[[#This Row],[Beginning
Balance]]-PaymentSchedule3[[#This Row],[Principal]],0),"")</f>
        <v>3694.2359644873732</v>
      </c>
      <c r="K101" s="18">
        <f>IF(PaymentSchedule3[[#This Row],[Payment Number]]&lt;&gt;"",SUM(INDEX(PaymentSchedule3[Interest],1,1):PaymentSchedule3[[#This Row],[Interest]]),"")</f>
        <v>3022.0329920206095</v>
      </c>
    </row>
    <row r="102" spans="2:11" ht="15.6" x14ac:dyDescent="0.3">
      <c r="B102" s="16">
        <f>IF(LoanIsGood,IF(ROW()-ROW(PaymentSchedule3[[#Headers],[Payment Number]])&gt;ScheduledNumberOfPayments,"",ROW()-ROW(PaymentSchedule3[[#Headers],[Payment Number]])),"")</f>
        <v>90</v>
      </c>
      <c r="C102" s="17">
        <f>IF(PaymentSchedule3[[#This Row],[Payment Number]]&lt;&gt;"",EOMONTH(LoanStartDate,ROW(PaymentSchedule3[[#This Row],[Payment Number]])-ROW(PaymentSchedule3[[#Headers],[Payment Number]])-2)+DAY(LoanStartDate),"")</f>
        <v>47969</v>
      </c>
      <c r="D102" s="18">
        <f>IF(PaymentSchedule3[[#This Row],[Payment Number]]&lt;&gt;"",IF(ROW()-ROW(PaymentSchedule3[[#Headers],[Beginning
Balance]])=1,LoanAmount,INDEX(PaymentSchedule3[Ending
Balance],ROW()-ROW(PaymentSchedule3[[#Headers],[Beginning
Balance]])-1)),"")</f>
        <v>3694.2359644873732</v>
      </c>
      <c r="E102" s="18">
        <f>IF(PaymentSchedule3[[#This Row],[Payment Number]]&lt;&gt;"",ScheduledPayment,"")</f>
        <v>127.27861828689028</v>
      </c>
      <c r="F102"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2"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02" s="18">
        <f>IF(PaymentSchedule3[[#This Row],[Payment Number]]&lt;&gt;"",PaymentSchedule3[[#This Row],[Total
Payment]]-PaymentSchedule3[[#This Row],[Interest]],"")</f>
        <v>111.88596843485956</v>
      </c>
      <c r="I102" s="18">
        <f>IF(PaymentSchedule3[[#This Row],[Payment Number]]&lt;&gt;"",PaymentSchedule3[[#This Row],[Beginning
Balance]]*(InterestRate/PaymentsPerYear),"")</f>
        <v>15.392649852030722</v>
      </c>
      <c r="J102" s="18">
        <f>IF(PaymentSchedule3[[#This Row],[Payment Number]]&lt;&gt;"",IF(PaymentSchedule3[[#This Row],[Scheduled Payment]]+PaymentSchedule3[[#This Row],[Extra
Payment]]&lt;=PaymentSchedule3[[#This Row],[Beginning
Balance]],PaymentSchedule3[[#This Row],[Beginning
Balance]]-PaymentSchedule3[[#This Row],[Principal]],0),"")</f>
        <v>3582.3499960525137</v>
      </c>
      <c r="K102" s="18">
        <f>IF(PaymentSchedule3[[#This Row],[Payment Number]]&lt;&gt;"",SUM(INDEX(PaymentSchedule3[Interest],1,1):PaymentSchedule3[[#This Row],[Interest]]),"")</f>
        <v>3037.4256418726404</v>
      </c>
    </row>
    <row r="103" spans="2:11" ht="15.6" x14ac:dyDescent="0.3">
      <c r="B103" s="16">
        <f>IF(LoanIsGood,IF(ROW()-ROW(PaymentSchedule3[[#Headers],[Payment Number]])&gt;ScheduledNumberOfPayments,"",ROW()-ROW(PaymentSchedule3[[#Headers],[Payment Number]])),"")</f>
        <v>91</v>
      </c>
      <c r="C103" s="17">
        <f>IF(PaymentSchedule3[[#This Row],[Payment Number]]&lt;&gt;"",EOMONTH(LoanStartDate,ROW(PaymentSchedule3[[#This Row],[Payment Number]])-ROW(PaymentSchedule3[[#Headers],[Payment Number]])-2)+DAY(LoanStartDate),"")</f>
        <v>48000</v>
      </c>
      <c r="D103" s="18">
        <f>IF(PaymentSchedule3[[#This Row],[Payment Number]]&lt;&gt;"",IF(ROW()-ROW(PaymentSchedule3[[#Headers],[Beginning
Balance]])=1,LoanAmount,INDEX(PaymentSchedule3[Ending
Balance],ROW()-ROW(PaymentSchedule3[[#Headers],[Beginning
Balance]])-1)),"")</f>
        <v>3582.3499960525137</v>
      </c>
      <c r="E103" s="18">
        <f>IF(PaymentSchedule3[[#This Row],[Payment Number]]&lt;&gt;"",ScheduledPayment,"")</f>
        <v>127.27861828689028</v>
      </c>
      <c r="F103"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3"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03" s="18">
        <f>IF(PaymentSchedule3[[#This Row],[Payment Number]]&lt;&gt;"",PaymentSchedule3[[#This Row],[Total
Payment]]-PaymentSchedule3[[#This Row],[Interest]],"")</f>
        <v>112.35215997000481</v>
      </c>
      <c r="I103" s="18">
        <f>IF(PaymentSchedule3[[#This Row],[Payment Number]]&lt;&gt;"",PaymentSchedule3[[#This Row],[Beginning
Balance]]*(InterestRate/PaymentsPerYear),"")</f>
        <v>14.926458316885473</v>
      </c>
      <c r="J103" s="18">
        <f>IF(PaymentSchedule3[[#This Row],[Payment Number]]&lt;&gt;"",IF(PaymentSchedule3[[#This Row],[Scheduled Payment]]+PaymentSchedule3[[#This Row],[Extra
Payment]]&lt;=PaymentSchedule3[[#This Row],[Beginning
Balance]],PaymentSchedule3[[#This Row],[Beginning
Balance]]-PaymentSchedule3[[#This Row],[Principal]],0),"")</f>
        <v>3469.9978360825089</v>
      </c>
      <c r="K103" s="18">
        <f>IF(PaymentSchedule3[[#This Row],[Payment Number]]&lt;&gt;"",SUM(INDEX(PaymentSchedule3[Interest],1,1):PaymentSchedule3[[#This Row],[Interest]]),"")</f>
        <v>3052.352100189526</v>
      </c>
    </row>
    <row r="104" spans="2:11" ht="15.6" x14ac:dyDescent="0.3">
      <c r="B104" s="16">
        <f>IF(LoanIsGood,IF(ROW()-ROW(PaymentSchedule3[[#Headers],[Payment Number]])&gt;ScheduledNumberOfPayments,"",ROW()-ROW(PaymentSchedule3[[#Headers],[Payment Number]])),"")</f>
        <v>92</v>
      </c>
      <c r="C104" s="17">
        <f>IF(PaymentSchedule3[[#This Row],[Payment Number]]&lt;&gt;"",EOMONTH(LoanStartDate,ROW(PaymentSchedule3[[#This Row],[Payment Number]])-ROW(PaymentSchedule3[[#Headers],[Payment Number]])-2)+DAY(LoanStartDate),"")</f>
        <v>48030</v>
      </c>
      <c r="D104" s="18">
        <f>IF(PaymentSchedule3[[#This Row],[Payment Number]]&lt;&gt;"",IF(ROW()-ROW(PaymentSchedule3[[#Headers],[Beginning
Balance]])=1,LoanAmount,INDEX(PaymentSchedule3[Ending
Balance],ROW()-ROW(PaymentSchedule3[[#Headers],[Beginning
Balance]])-1)),"")</f>
        <v>3469.9978360825089</v>
      </c>
      <c r="E104" s="18">
        <f>IF(PaymentSchedule3[[#This Row],[Payment Number]]&lt;&gt;"",ScheduledPayment,"")</f>
        <v>127.27861828689028</v>
      </c>
      <c r="F104"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4"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04" s="18">
        <f>IF(PaymentSchedule3[[#This Row],[Payment Number]]&lt;&gt;"",PaymentSchedule3[[#This Row],[Total
Payment]]-PaymentSchedule3[[#This Row],[Interest]],"")</f>
        <v>112.82029396987983</v>
      </c>
      <c r="I104" s="18">
        <f>IF(PaymentSchedule3[[#This Row],[Payment Number]]&lt;&gt;"",PaymentSchedule3[[#This Row],[Beginning
Balance]]*(InterestRate/PaymentsPerYear),"")</f>
        <v>14.458324317010453</v>
      </c>
      <c r="J104" s="18">
        <f>IF(PaymentSchedule3[[#This Row],[Payment Number]]&lt;&gt;"",IF(PaymentSchedule3[[#This Row],[Scheduled Payment]]+PaymentSchedule3[[#This Row],[Extra
Payment]]&lt;=PaymentSchedule3[[#This Row],[Beginning
Balance]],PaymentSchedule3[[#This Row],[Beginning
Balance]]-PaymentSchedule3[[#This Row],[Principal]],0),"")</f>
        <v>3357.177542112629</v>
      </c>
      <c r="K104" s="18">
        <f>IF(PaymentSchedule3[[#This Row],[Payment Number]]&lt;&gt;"",SUM(INDEX(PaymentSchedule3[Interest],1,1):PaymentSchedule3[[#This Row],[Interest]]),"")</f>
        <v>3066.8104245065365</v>
      </c>
    </row>
    <row r="105" spans="2:11" ht="15.6" x14ac:dyDescent="0.3">
      <c r="B105" s="16">
        <f>IF(LoanIsGood,IF(ROW()-ROW(PaymentSchedule3[[#Headers],[Payment Number]])&gt;ScheduledNumberOfPayments,"",ROW()-ROW(PaymentSchedule3[[#Headers],[Payment Number]])),"")</f>
        <v>93</v>
      </c>
      <c r="C105" s="17">
        <f>IF(PaymentSchedule3[[#This Row],[Payment Number]]&lt;&gt;"",EOMONTH(LoanStartDate,ROW(PaymentSchedule3[[#This Row],[Payment Number]])-ROW(PaymentSchedule3[[#Headers],[Payment Number]])-2)+DAY(LoanStartDate),"")</f>
        <v>48061</v>
      </c>
      <c r="D105" s="18">
        <f>IF(PaymentSchedule3[[#This Row],[Payment Number]]&lt;&gt;"",IF(ROW()-ROW(PaymentSchedule3[[#Headers],[Beginning
Balance]])=1,LoanAmount,INDEX(PaymentSchedule3[Ending
Balance],ROW()-ROW(PaymentSchedule3[[#Headers],[Beginning
Balance]])-1)),"")</f>
        <v>3357.177542112629</v>
      </c>
      <c r="E105" s="18">
        <f>IF(PaymentSchedule3[[#This Row],[Payment Number]]&lt;&gt;"",ScheduledPayment,"")</f>
        <v>127.27861828689028</v>
      </c>
      <c r="F105"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5"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05" s="18">
        <f>IF(PaymentSchedule3[[#This Row],[Payment Number]]&lt;&gt;"",PaymentSchedule3[[#This Row],[Total
Payment]]-PaymentSchedule3[[#This Row],[Interest]],"")</f>
        <v>113.29037852808766</v>
      </c>
      <c r="I105" s="18">
        <f>IF(PaymentSchedule3[[#This Row],[Payment Number]]&lt;&gt;"",PaymentSchedule3[[#This Row],[Beginning
Balance]]*(InterestRate/PaymentsPerYear),"")</f>
        <v>13.988239758802621</v>
      </c>
      <c r="J105" s="18">
        <f>IF(PaymentSchedule3[[#This Row],[Payment Number]]&lt;&gt;"",IF(PaymentSchedule3[[#This Row],[Scheduled Payment]]+PaymentSchedule3[[#This Row],[Extra
Payment]]&lt;=PaymentSchedule3[[#This Row],[Beginning
Balance]],PaymentSchedule3[[#This Row],[Beginning
Balance]]-PaymentSchedule3[[#This Row],[Principal]],0),"")</f>
        <v>3243.8871635845412</v>
      </c>
      <c r="K105" s="18">
        <f>IF(PaymentSchedule3[[#This Row],[Payment Number]]&lt;&gt;"",SUM(INDEX(PaymentSchedule3[Interest],1,1):PaymentSchedule3[[#This Row],[Interest]]),"")</f>
        <v>3080.7986642653391</v>
      </c>
    </row>
    <row r="106" spans="2:11" ht="15.6" x14ac:dyDescent="0.3">
      <c r="B106" s="16">
        <f>IF(LoanIsGood,IF(ROW()-ROW(PaymentSchedule3[[#Headers],[Payment Number]])&gt;ScheduledNumberOfPayments,"",ROW()-ROW(PaymentSchedule3[[#Headers],[Payment Number]])),"")</f>
        <v>94</v>
      </c>
      <c r="C106" s="17">
        <f>IF(PaymentSchedule3[[#This Row],[Payment Number]]&lt;&gt;"",EOMONTH(LoanStartDate,ROW(PaymentSchedule3[[#This Row],[Payment Number]])-ROW(PaymentSchedule3[[#Headers],[Payment Number]])-2)+DAY(LoanStartDate),"")</f>
        <v>48092</v>
      </c>
      <c r="D106" s="18">
        <f>IF(PaymentSchedule3[[#This Row],[Payment Number]]&lt;&gt;"",IF(ROW()-ROW(PaymentSchedule3[[#Headers],[Beginning
Balance]])=1,LoanAmount,INDEX(PaymentSchedule3[Ending
Balance],ROW()-ROW(PaymentSchedule3[[#Headers],[Beginning
Balance]])-1)),"")</f>
        <v>3243.8871635845412</v>
      </c>
      <c r="E106" s="18">
        <f>IF(PaymentSchedule3[[#This Row],[Payment Number]]&lt;&gt;"",ScheduledPayment,"")</f>
        <v>127.27861828689028</v>
      </c>
      <c r="F106"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6"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06" s="18">
        <f>IF(PaymentSchedule3[[#This Row],[Payment Number]]&lt;&gt;"",PaymentSchedule3[[#This Row],[Total
Payment]]-PaymentSchedule3[[#This Row],[Interest]],"")</f>
        <v>113.76242177195469</v>
      </c>
      <c r="I106" s="18">
        <f>IF(PaymentSchedule3[[#This Row],[Payment Number]]&lt;&gt;"",PaymentSchedule3[[#This Row],[Beginning
Balance]]*(InterestRate/PaymentsPerYear),"")</f>
        <v>13.516196514935588</v>
      </c>
      <c r="J106" s="18">
        <f>IF(PaymentSchedule3[[#This Row],[Payment Number]]&lt;&gt;"",IF(PaymentSchedule3[[#This Row],[Scheduled Payment]]+PaymentSchedule3[[#This Row],[Extra
Payment]]&lt;=PaymentSchedule3[[#This Row],[Beginning
Balance]],PaymentSchedule3[[#This Row],[Beginning
Balance]]-PaymentSchedule3[[#This Row],[Principal]],0),"")</f>
        <v>3130.1247418125863</v>
      </c>
      <c r="K106" s="18">
        <f>IF(PaymentSchedule3[[#This Row],[Payment Number]]&lt;&gt;"",SUM(INDEX(PaymentSchedule3[Interest],1,1):PaymentSchedule3[[#This Row],[Interest]]),"")</f>
        <v>3094.3148607802746</v>
      </c>
    </row>
    <row r="107" spans="2:11" ht="15.6" x14ac:dyDescent="0.3">
      <c r="B107" s="16">
        <f>IF(LoanIsGood,IF(ROW()-ROW(PaymentSchedule3[[#Headers],[Payment Number]])&gt;ScheduledNumberOfPayments,"",ROW()-ROW(PaymentSchedule3[[#Headers],[Payment Number]])),"")</f>
        <v>95</v>
      </c>
      <c r="C107" s="17">
        <f>IF(PaymentSchedule3[[#This Row],[Payment Number]]&lt;&gt;"",EOMONTH(LoanStartDate,ROW(PaymentSchedule3[[#This Row],[Payment Number]])-ROW(PaymentSchedule3[[#Headers],[Payment Number]])-2)+DAY(LoanStartDate),"")</f>
        <v>48122</v>
      </c>
      <c r="D107" s="18">
        <f>IF(PaymentSchedule3[[#This Row],[Payment Number]]&lt;&gt;"",IF(ROW()-ROW(PaymentSchedule3[[#Headers],[Beginning
Balance]])=1,LoanAmount,INDEX(PaymentSchedule3[Ending
Balance],ROW()-ROW(PaymentSchedule3[[#Headers],[Beginning
Balance]])-1)),"")</f>
        <v>3130.1247418125863</v>
      </c>
      <c r="E107" s="18">
        <f>IF(PaymentSchedule3[[#This Row],[Payment Number]]&lt;&gt;"",ScheduledPayment,"")</f>
        <v>127.27861828689028</v>
      </c>
      <c r="F107"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7"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07" s="18">
        <f>IF(PaymentSchedule3[[#This Row],[Payment Number]]&lt;&gt;"",PaymentSchedule3[[#This Row],[Total
Payment]]-PaymentSchedule3[[#This Row],[Interest]],"")</f>
        <v>114.23643186267117</v>
      </c>
      <c r="I107" s="18">
        <f>IF(PaymentSchedule3[[#This Row],[Payment Number]]&lt;&gt;"",PaymentSchedule3[[#This Row],[Beginning
Balance]]*(InterestRate/PaymentsPerYear),"")</f>
        <v>13.042186424219109</v>
      </c>
      <c r="J107" s="18">
        <f>IF(PaymentSchedule3[[#This Row],[Payment Number]]&lt;&gt;"",IF(PaymentSchedule3[[#This Row],[Scheduled Payment]]+PaymentSchedule3[[#This Row],[Extra
Payment]]&lt;=PaymentSchedule3[[#This Row],[Beginning
Balance]],PaymentSchedule3[[#This Row],[Beginning
Balance]]-PaymentSchedule3[[#This Row],[Principal]],0),"")</f>
        <v>3015.8883099499153</v>
      </c>
      <c r="K107" s="18">
        <f>IF(PaymentSchedule3[[#This Row],[Payment Number]]&lt;&gt;"",SUM(INDEX(PaymentSchedule3[Interest],1,1):PaymentSchedule3[[#This Row],[Interest]]),"")</f>
        <v>3107.3570472044935</v>
      </c>
    </row>
    <row r="108" spans="2:11" ht="15.6" x14ac:dyDescent="0.3">
      <c r="B108" s="16">
        <f>IF(LoanIsGood,IF(ROW()-ROW(PaymentSchedule3[[#Headers],[Payment Number]])&gt;ScheduledNumberOfPayments,"",ROW()-ROW(PaymentSchedule3[[#Headers],[Payment Number]])),"")</f>
        <v>96</v>
      </c>
      <c r="C108" s="17">
        <f>IF(PaymentSchedule3[[#This Row],[Payment Number]]&lt;&gt;"",EOMONTH(LoanStartDate,ROW(PaymentSchedule3[[#This Row],[Payment Number]])-ROW(PaymentSchedule3[[#Headers],[Payment Number]])-2)+DAY(LoanStartDate),"")</f>
        <v>48153</v>
      </c>
      <c r="D108" s="18">
        <f>IF(PaymentSchedule3[[#This Row],[Payment Number]]&lt;&gt;"",IF(ROW()-ROW(PaymentSchedule3[[#Headers],[Beginning
Balance]])=1,LoanAmount,INDEX(PaymentSchedule3[Ending
Balance],ROW()-ROW(PaymentSchedule3[[#Headers],[Beginning
Balance]])-1)),"")</f>
        <v>3015.8883099499153</v>
      </c>
      <c r="E108" s="18">
        <f>IF(PaymentSchedule3[[#This Row],[Payment Number]]&lt;&gt;"",ScheduledPayment,"")</f>
        <v>127.27861828689028</v>
      </c>
      <c r="F108"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8"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08" s="18">
        <f>IF(PaymentSchedule3[[#This Row],[Payment Number]]&lt;&gt;"",PaymentSchedule3[[#This Row],[Total
Payment]]-PaymentSchedule3[[#This Row],[Interest]],"")</f>
        <v>114.71241699543229</v>
      </c>
      <c r="I108" s="18">
        <f>IF(PaymentSchedule3[[#This Row],[Payment Number]]&lt;&gt;"",PaymentSchedule3[[#This Row],[Beginning
Balance]]*(InterestRate/PaymentsPerYear),"")</f>
        <v>12.566201291457981</v>
      </c>
      <c r="J108" s="18">
        <f>IF(PaymentSchedule3[[#This Row],[Payment Number]]&lt;&gt;"",IF(PaymentSchedule3[[#This Row],[Scheduled Payment]]+PaymentSchedule3[[#This Row],[Extra
Payment]]&lt;=PaymentSchedule3[[#This Row],[Beginning
Balance]],PaymentSchedule3[[#This Row],[Beginning
Balance]]-PaymentSchedule3[[#This Row],[Principal]],0),"")</f>
        <v>2901.1758929544831</v>
      </c>
      <c r="K108" s="18">
        <f>IF(PaymentSchedule3[[#This Row],[Payment Number]]&lt;&gt;"",SUM(INDEX(PaymentSchedule3[Interest],1,1):PaymentSchedule3[[#This Row],[Interest]]),"")</f>
        <v>3119.9232484959516</v>
      </c>
    </row>
    <row r="109" spans="2:11" ht="15.6" x14ac:dyDescent="0.3">
      <c r="B109" s="16">
        <f>IF(LoanIsGood,IF(ROW()-ROW(PaymentSchedule3[[#Headers],[Payment Number]])&gt;ScheduledNumberOfPayments,"",ROW()-ROW(PaymentSchedule3[[#Headers],[Payment Number]])),"")</f>
        <v>97</v>
      </c>
      <c r="C109" s="17">
        <f>IF(PaymentSchedule3[[#This Row],[Payment Number]]&lt;&gt;"",EOMONTH(LoanStartDate,ROW(PaymentSchedule3[[#This Row],[Payment Number]])-ROW(PaymentSchedule3[[#Headers],[Payment Number]])-2)+DAY(LoanStartDate),"")</f>
        <v>48183</v>
      </c>
      <c r="D109" s="18">
        <f>IF(PaymentSchedule3[[#This Row],[Payment Number]]&lt;&gt;"",IF(ROW()-ROW(PaymentSchedule3[[#Headers],[Beginning
Balance]])=1,LoanAmount,INDEX(PaymentSchedule3[Ending
Balance],ROW()-ROW(PaymentSchedule3[[#Headers],[Beginning
Balance]])-1)),"")</f>
        <v>2901.1758929544831</v>
      </c>
      <c r="E109" s="18">
        <f>IF(PaymentSchedule3[[#This Row],[Payment Number]]&lt;&gt;"",ScheduledPayment,"")</f>
        <v>127.27861828689028</v>
      </c>
      <c r="F109"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09"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09" s="18">
        <f>IF(PaymentSchedule3[[#This Row],[Payment Number]]&lt;&gt;"",PaymentSchedule3[[#This Row],[Total
Payment]]-PaymentSchedule3[[#This Row],[Interest]],"")</f>
        <v>115.19038539957994</v>
      </c>
      <c r="I109" s="18">
        <f>IF(PaymentSchedule3[[#This Row],[Payment Number]]&lt;&gt;"",PaymentSchedule3[[#This Row],[Beginning
Balance]]*(InterestRate/PaymentsPerYear),"")</f>
        <v>12.088232887310346</v>
      </c>
      <c r="J109" s="18">
        <f>IF(PaymentSchedule3[[#This Row],[Payment Number]]&lt;&gt;"",IF(PaymentSchedule3[[#This Row],[Scheduled Payment]]+PaymentSchedule3[[#This Row],[Extra
Payment]]&lt;=PaymentSchedule3[[#This Row],[Beginning
Balance]],PaymentSchedule3[[#This Row],[Beginning
Balance]]-PaymentSchedule3[[#This Row],[Principal]],0),"")</f>
        <v>2785.9855075549031</v>
      </c>
      <c r="K109" s="18">
        <f>IF(PaymentSchedule3[[#This Row],[Payment Number]]&lt;&gt;"",SUM(INDEX(PaymentSchedule3[Interest],1,1):PaymentSchedule3[[#This Row],[Interest]]),"")</f>
        <v>3132.011481383262</v>
      </c>
    </row>
    <row r="110" spans="2:11" ht="15.6" x14ac:dyDescent="0.3">
      <c r="B110" s="16">
        <f>IF(LoanIsGood,IF(ROW()-ROW(PaymentSchedule3[[#Headers],[Payment Number]])&gt;ScheduledNumberOfPayments,"",ROW()-ROW(PaymentSchedule3[[#Headers],[Payment Number]])),"")</f>
        <v>98</v>
      </c>
      <c r="C110" s="17">
        <f>IF(PaymentSchedule3[[#This Row],[Payment Number]]&lt;&gt;"",EOMONTH(LoanStartDate,ROW(PaymentSchedule3[[#This Row],[Payment Number]])-ROW(PaymentSchedule3[[#Headers],[Payment Number]])-2)+DAY(LoanStartDate),"")</f>
        <v>48214</v>
      </c>
      <c r="D110" s="18">
        <f>IF(PaymentSchedule3[[#This Row],[Payment Number]]&lt;&gt;"",IF(ROW()-ROW(PaymentSchedule3[[#Headers],[Beginning
Balance]])=1,LoanAmount,INDEX(PaymentSchedule3[Ending
Balance],ROW()-ROW(PaymentSchedule3[[#Headers],[Beginning
Balance]])-1)),"")</f>
        <v>2785.9855075549031</v>
      </c>
      <c r="E110" s="18">
        <f>IF(PaymentSchedule3[[#This Row],[Payment Number]]&lt;&gt;"",ScheduledPayment,"")</f>
        <v>127.27861828689028</v>
      </c>
      <c r="F110"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0"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10" s="18">
        <f>IF(PaymentSchedule3[[#This Row],[Payment Number]]&lt;&gt;"",PaymentSchedule3[[#This Row],[Total
Payment]]-PaymentSchedule3[[#This Row],[Interest]],"")</f>
        <v>115.67034533874485</v>
      </c>
      <c r="I110" s="18">
        <f>IF(PaymentSchedule3[[#This Row],[Payment Number]]&lt;&gt;"",PaymentSchedule3[[#This Row],[Beginning
Balance]]*(InterestRate/PaymentsPerYear),"")</f>
        <v>11.60827294814543</v>
      </c>
      <c r="J110" s="18">
        <f>IF(PaymentSchedule3[[#This Row],[Payment Number]]&lt;&gt;"",IF(PaymentSchedule3[[#This Row],[Scheduled Payment]]+PaymentSchedule3[[#This Row],[Extra
Payment]]&lt;=PaymentSchedule3[[#This Row],[Beginning
Balance]],PaymentSchedule3[[#This Row],[Beginning
Balance]]-PaymentSchedule3[[#This Row],[Principal]],0),"")</f>
        <v>2670.3151622161581</v>
      </c>
      <c r="K110" s="18">
        <f>IF(PaymentSchedule3[[#This Row],[Payment Number]]&lt;&gt;"",SUM(INDEX(PaymentSchedule3[Interest],1,1):PaymentSchedule3[[#This Row],[Interest]]),"")</f>
        <v>3143.6197543314074</v>
      </c>
    </row>
    <row r="111" spans="2:11" ht="15.6" x14ac:dyDescent="0.3">
      <c r="B111" s="16">
        <f>IF(LoanIsGood,IF(ROW()-ROW(PaymentSchedule3[[#Headers],[Payment Number]])&gt;ScheduledNumberOfPayments,"",ROW()-ROW(PaymentSchedule3[[#Headers],[Payment Number]])),"")</f>
        <v>99</v>
      </c>
      <c r="C111" s="17">
        <f>IF(PaymentSchedule3[[#This Row],[Payment Number]]&lt;&gt;"",EOMONTH(LoanStartDate,ROW(PaymentSchedule3[[#This Row],[Payment Number]])-ROW(PaymentSchedule3[[#Headers],[Payment Number]])-2)+DAY(LoanStartDate),"")</f>
        <v>48245</v>
      </c>
      <c r="D111" s="18">
        <f>IF(PaymentSchedule3[[#This Row],[Payment Number]]&lt;&gt;"",IF(ROW()-ROW(PaymentSchedule3[[#Headers],[Beginning
Balance]])=1,LoanAmount,INDEX(PaymentSchedule3[Ending
Balance],ROW()-ROW(PaymentSchedule3[[#Headers],[Beginning
Balance]])-1)),"")</f>
        <v>2670.3151622161581</v>
      </c>
      <c r="E111" s="18">
        <f>IF(PaymentSchedule3[[#This Row],[Payment Number]]&lt;&gt;"",ScheduledPayment,"")</f>
        <v>127.27861828689028</v>
      </c>
      <c r="F111"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1"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11" s="18">
        <f>IF(PaymentSchedule3[[#This Row],[Payment Number]]&lt;&gt;"",PaymentSchedule3[[#This Row],[Total
Payment]]-PaymentSchedule3[[#This Row],[Interest]],"")</f>
        <v>116.15230511098962</v>
      </c>
      <c r="I111" s="18">
        <f>IF(PaymentSchedule3[[#This Row],[Payment Number]]&lt;&gt;"",PaymentSchedule3[[#This Row],[Beginning
Balance]]*(InterestRate/PaymentsPerYear),"")</f>
        <v>11.126313175900659</v>
      </c>
      <c r="J111" s="18">
        <f>IF(PaymentSchedule3[[#This Row],[Payment Number]]&lt;&gt;"",IF(PaymentSchedule3[[#This Row],[Scheduled Payment]]+PaymentSchedule3[[#This Row],[Extra
Payment]]&lt;=PaymentSchedule3[[#This Row],[Beginning
Balance]],PaymentSchedule3[[#This Row],[Beginning
Balance]]-PaymentSchedule3[[#This Row],[Principal]],0),"")</f>
        <v>2554.1628571051683</v>
      </c>
      <c r="K111" s="18">
        <f>IF(PaymentSchedule3[[#This Row],[Payment Number]]&lt;&gt;"",SUM(INDEX(PaymentSchedule3[Interest],1,1):PaymentSchedule3[[#This Row],[Interest]]),"")</f>
        <v>3154.746067507308</v>
      </c>
    </row>
    <row r="112" spans="2:11" ht="15.6" x14ac:dyDescent="0.3">
      <c r="B112" s="16">
        <f>IF(LoanIsGood,IF(ROW()-ROW(PaymentSchedule3[[#Headers],[Payment Number]])&gt;ScheduledNumberOfPayments,"",ROW()-ROW(PaymentSchedule3[[#Headers],[Payment Number]])),"")</f>
        <v>100</v>
      </c>
      <c r="C112" s="17">
        <f>IF(PaymentSchedule3[[#This Row],[Payment Number]]&lt;&gt;"",EOMONTH(LoanStartDate,ROW(PaymentSchedule3[[#This Row],[Payment Number]])-ROW(PaymentSchedule3[[#Headers],[Payment Number]])-2)+DAY(LoanStartDate),"")</f>
        <v>48274</v>
      </c>
      <c r="D112" s="18">
        <f>IF(PaymentSchedule3[[#This Row],[Payment Number]]&lt;&gt;"",IF(ROW()-ROW(PaymentSchedule3[[#Headers],[Beginning
Balance]])=1,LoanAmount,INDEX(PaymentSchedule3[Ending
Balance],ROW()-ROW(PaymentSchedule3[[#Headers],[Beginning
Balance]])-1)),"")</f>
        <v>2554.1628571051683</v>
      </c>
      <c r="E112" s="18">
        <f>IF(PaymentSchedule3[[#This Row],[Payment Number]]&lt;&gt;"",ScheduledPayment,"")</f>
        <v>127.27861828689028</v>
      </c>
      <c r="F112"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2"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12" s="18">
        <f>IF(PaymentSchedule3[[#This Row],[Payment Number]]&lt;&gt;"",PaymentSchedule3[[#This Row],[Total
Payment]]-PaymentSchedule3[[#This Row],[Interest]],"")</f>
        <v>116.63627304895208</v>
      </c>
      <c r="I112" s="18">
        <f>IF(PaymentSchedule3[[#This Row],[Payment Number]]&lt;&gt;"",PaymentSchedule3[[#This Row],[Beginning
Balance]]*(InterestRate/PaymentsPerYear),"")</f>
        <v>10.642345237938201</v>
      </c>
      <c r="J112" s="18">
        <f>IF(PaymentSchedule3[[#This Row],[Payment Number]]&lt;&gt;"",IF(PaymentSchedule3[[#This Row],[Scheduled Payment]]+PaymentSchedule3[[#This Row],[Extra
Payment]]&lt;=PaymentSchedule3[[#This Row],[Beginning
Balance]],PaymentSchedule3[[#This Row],[Beginning
Balance]]-PaymentSchedule3[[#This Row],[Principal]],0),"")</f>
        <v>2437.5265840562161</v>
      </c>
      <c r="K112" s="18">
        <f>IF(PaymentSchedule3[[#This Row],[Payment Number]]&lt;&gt;"",SUM(INDEX(PaymentSchedule3[Interest],1,1):PaymentSchedule3[[#This Row],[Interest]]),"")</f>
        <v>3165.3884127452461</v>
      </c>
    </row>
    <row r="113" spans="2:11" ht="15.6" x14ac:dyDescent="0.3">
      <c r="B113" s="16">
        <f>IF(LoanIsGood,IF(ROW()-ROW(PaymentSchedule3[[#Headers],[Payment Number]])&gt;ScheduledNumberOfPayments,"",ROW()-ROW(PaymentSchedule3[[#Headers],[Payment Number]])),"")</f>
        <v>101</v>
      </c>
      <c r="C113" s="17">
        <f>IF(PaymentSchedule3[[#This Row],[Payment Number]]&lt;&gt;"",EOMONTH(LoanStartDate,ROW(PaymentSchedule3[[#This Row],[Payment Number]])-ROW(PaymentSchedule3[[#Headers],[Payment Number]])-2)+DAY(LoanStartDate),"")</f>
        <v>48305</v>
      </c>
      <c r="D113" s="18">
        <f>IF(PaymentSchedule3[[#This Row],[Payment Number]]&lt;&gt;"",IF(ROW()-ROW(PaymentSchedule3[[#Headers],[Beginning
Balance]])=1,LoanAmount,INDEX(PaymentSchedule3[Ending
Balance],ROW()-ROW(PaymentSchedule3[[#Headers],[Beginning
Balance]])-1)),"")</f>
        <v>2437.5265840562161</v>
      </c>
      <c r="E113" s="18">
        <f>IF(PaymentSchedule3[[#This Row],[Payment Number]]&lt;&gt;"",ScheduledPayment,"")</f>
        <v>127.27861828689028</v>
      </c>
      <c r="F113"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3"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13" s="18">
        <f>IF(PaymentSchedule3[[#This Row],[Payment Number]]&lt;&gt;"",PaymentSchedule3[[#This Row],[Total
Payment]]-PaymentSchedule3[[#This Row],[Interest]],"")</f>
        <v>117.12225751998938</v>
      </c>
      <c r="I113" s="18">
        <f>IF(PaymentSchedule3[[#This Row],[Payment Number]]&lt;&gt;"",PaymentSchedule3[[#This Row],[Beginning
Balance]]*(InterestRate/PaymentsPerYear),"")</f>
        <v>10.1563607669009</v>
      </c>
      <c r="J113" s="18">
        <f>IF(PaymentSchedule3[[#This Row],[Payment Number]]&lt;&gt;"",IF(PaymentSchedule3[[#This Row],[Scheduled Payment]]+PaymentSchedule3[[#This Row],[Extra
Payment]]&lt;=PaymentSchedule3[[#This Row],[Beginning
Balance]],PaymentSchedule3[[#This Row],[Beginning
Balance]]-PaymentSchedule3[[#This Row],[Principal]],0),"")</f>
        <v>2320.4043265362266</v>
      </c>
      <c r="K113" s="18">
        <f>IF(PaymentSchedule3[[#This Row],[Payment Number]]&lt;&gt;"",SUM(INDEX(PaymentSchedule3[Interest],1,1):PaymentSchedule3[[#This Row],[Interest]]),"")</f>
        <v>3175.544773512147</v>
      </c>
    </row>
    <row r="114" spans="2:11" ht="15.6" x14ac:dyDescent="0.3">
      <c r="B114" s="16">
        <f>IF(LoanIsGood,IF(ROW()-ROW(PaymentSchedule3[[#Headers],[Payment Number]])&gt;ScheduledNumberOfPayments,"",ROW()-ROW(PaymentSchedule3[[#Headers],[Payment Number]])),"")</f>
        <v>102</v>
      </c>
      <c r="C114" s="17">
        <f>IF(PaymentSchedule3[[#This Row],[Payment Number]]&lt;&gt;"",EOMONTH(LoanStartDate,ROW(PaymentSchedule3[[#This Row],[Payment Number]])-ROW(PaymentSchedule3[[#Headers],[Payment Number]])-2)+DAY(LoanStartDate),"")</f>
        <v>48335</v>
      </c>
      <c r="D114" s="18">
        <f>IF(PaymentSchedule3[[#This Row],[Payment Number]]&lt;&gt;"",IF(ROW()-ROW(PaymentSchedule3[[#Headers],[Beginning
Balance]])=1,LoanAmount,INDEX(PaymentSchedule3[Ending
Balance],ROW()-ROW(PaymentSchedule3[[#Headers],[Beginning
Balance]])-1)),"")</f>
        <v>2320.4043265362266</v>
      </c>
      <c r="E114" s="18">
        <f>IF(PaymentSchedule3[[#This Row],[Payment Number]]&lt;&gt;"",ScheduledPayment,"")</f>
        <v>127.27861828689028</v>
      </c>
      <c r="F114"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4"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14" s="18">
        <f>IF(PaymentSchedule3[[#This Row],[Payment Number]]&lt;&gt;"",PaymentSchedule3[[#This Row],[Total
Payment]]-PaymentSchedule3[[#This Row],[Interest]],"")</f>
        <v>117.61026692632267</v>
      </c>
      <c r="I114" s="18">
        <f>IF(PaymentSchedule3[[#This Row],[Payment Number]]&lt;&gt;"",PaymentSchedule3[[#This Row],[Beginning
Balance]]*(InterestRate/PaymentsPerYear),"")</f>
        <v>9.6683513605676108</v>
      </c>
      <c r="J114" s="18">
        <f>IF(PaymentSchedule3[[#This Row],[Payment Number]]&lt;&gt;"",IF(PaymentSchedule3[[#This Row],[Scheduled Payment]]+PaymentSchedule3[[#This Row],[Extra
Payment]]&lt;=PaymentSchedule3[[#This Row],[Beginning
Balance]],PaymentSchedule3[[#This Row],[Beginning
Balance]]-PaymentSchedule3[[#This Row],[Principal]],0),"")</f>
        <v>2202.7940596099038</v>
      </c>
      <c r="K114" s="18">
        <f>IF(PaymentSchedule3[[#This Row],[Payment Number]]&lt;&gt;"",SUM(INDEX(PaymentSchedule3[Interest],1,1):PaymentSchedule3[[#This Row],[Interest]]),"")</f>
        <v>3185.2131248727146</v>
      </c>
    </row>
    <row r="115" spans="2:11" ht="15.6" x14ac:dyDescent="0.3">
      <c r="B115" s="16">
        <f>IF(LoanIsGood,IF(ROW()-ROW(PaymentSchedule3[[#Headers],[Payment Number]])&gt;ScheduledNumberOfPayments,"",ROW()-ROW(PaymentSchedule3[[#Headers],[Payment Number]])),"")</f>
        <v>103</v>
      </c>
      <c r="C115" s="17">
        <f>IF(PaymentSchedule3[[#This Row],[Payment Number]]&lt;&gt;"",EOMONTH(LoanStartDate,ROW(PaymentSchedule3[[#This Row],[Payment Number]])-ROW(PaymentSchedule3[[#Headers],[Payment Number]])-2)+DAY(LoanStartDate),"")</f>
        <v>48366</v>
      </c>
      <c r="D115" s="18">
        <f>IF(PaymentSchedule3[[#This Row],[Payment Number]]&lt;&gt;"",IF(ROW()-ROW(PaymentSchedule3[[#Headers],[Beginning
Balance]])=1,LoanAmount,INDEX(PaymentSchedule3[Ending
Balance],ROW()-ROW(PaymentSchedule3[[#Headers],[Beginning
Balance]])-1)),"")</f>
        <v>2202.7940596099038</v>
      </c>
      <c r="E115" s="18">
        <f>IF(PaymentSchedule3[[#This Row],[Payment Number]]&lt;&gt;"",ScheduledPayment,"")</f>
        <v>127.27861828689028</v>
      </c>
      <c r="F115"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5"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15" s="18">
        <f>IF(PaymentSchedule3[[#This Row],[Payment Number]]&lt;&gt;"",PaymentSchedule3[[#This Row],[Total
Payment]]-PaymentSchedule3[[#This Row],[Interest]],"")</f>
        <v>118.10030970518234</v>
      </c>
      <c r="I115" s="18">
        <f>IF(PaymentSchedule3[[#This Row],[Payment Number]]&lt;&gt;"",PaymentSchedule3[[#This Row],[Beginning
Balance]]*(InterestRate/PaymentsPerYear),"")</f>
        <v>9.1783085817079328</v>
      </c>
      <c r="J115" s="18">
        <f>IF(PaymentSchedule3[[#This Row],[Payment Number]]&lt;&gt;"",IF(PaymentSchedule3[[#This Row],[Scheduled Payment]]+PaymentSchedule3[[#This Row],[Extra
Payment]]&lt;=PaymentSchedule3[[#This Row],[Beginning
Balance]],PaymentSchedule3[[#This Row],[Beginning
Balance]]-PaymentSchedule3[[#This Row],[Principal]],0),"")</f>
        <v>2084.6937499047212</v>
      </c>
      <c r="K115" s="18">
        <f>IF(PaymentSchedule3[[#This Row],[Payment Number]]&lt;&gt;"",SUM(INDEX(PaymentSchedule3[Interest],1,1):PaymentSchedule3[[#This Row],[Interest]]),"")</f>
        <v>3194.3914334544224</v>
      </c>
    </row>
    <row r="116" spans="2:11" ht="15.6" x14ac:dyDescent="0.3">
      <c r="B116" s="16">
        <f>IF(LoanIsGood,IF(ROW()-ROW(PaymentSchedule3[[#Headers],[Payment Number]])&gt;ScheduledNumberOfPayments,"",ROW()-ROW(PaymentSchedule3[[#Headers],[Payment Number]])),"")</f>
        <v>104</v>
      </c>
      <c r="C116" s="17">
        <f>IF(PaymentSchedule3[[#This Row],[Payment Number]]&lt;&gt;"",EOMONTH(LoanStartDate,ROW(PaymentSchedule3[[#This Row],[Payment Number]])-ROW(PaymentSchedule3[[#Headers],[Payment Number]])-2)+DAY(LoanStartDate),"")</f>
        <v>48396</v>
      </c>
      <c r="D116" s="18">
        <f>IF(PaymentSchedule3[[#This Row],[Payment Number]]&lt;&gt;"",IF(ROW()-ROW(PaymentSchedule3[[#Headers],[Beginning
Balance]])=1,LoanAmount,INDEX(PaymentSchedule3[Ending
Balance],ROW()-ROW(PaymentSchedule3[[#Headers],[Beginning
Balance]])-1)),"")</f>
        <v>2084.6937499047212</v>
      </c>
      <c r="E116" s="18">
        <f>IF(PaymentSchedule3[[#This Row],[Payment Number]]&lt;&gt;"",ScheduledPayment,"")</f>
        <v>127.27861828689028</v>
      </c>
      <c r="F116"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6"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16" s="18">
        <f>IF(PaymentSchedule3[[#This Row],[Payment Number]]&lt;&gt;"",PaymentSchedule3[[#This Row],[Total
Payment]]-PaymentSchedule3[[#This Row],[Interest]],"")</f>
        <v>118.59239432895394</v>
      </c>
      <c r="I116" s="18">
        <f>IF(PaymentSchedule3[[#This Row],[Payment Number]]&lt;&gt;"",PaymentSchedule3[[#This Row],[Beginning
Balance]]*(InterestRate/PaymentsPerYear),"")</f>
        <v>8.6862239579363383</v>
      </c>
      <c r="J116" s="18">
        <f>IF(PaymentSchedule3[[#This Row],[Payment Number]]&lt;&gt;"",IF(PaymentSchedule3[[#This Row],[Scheduled Payment]]+PaymentSchedule3[[#This Row],[Extra
Payment]]&lt;=PaymentSchedule3[[#This Row],[Beginning
Balance]],PaymentSchedule3[[#This Row],[Beginning
Balance]]-PaymentSchedule3[[#This Row],[Principal]],0),"")</f>
        <v>1966.1013555757672</v>
      </c>
      <c r="K116" s="18">
        <f>IF(PaymentSchedule3[[#This Row],[Payment Number]]&lt;&gt;"",SUM(INDEX(PaymentSchedule3[Interest],1,1):PaymentSchedule3[[#This Row],[Interest]]),"")</f>
        <v>3203.0776574123588</v>
      </c>
    </row>
    <row r="117" spans="2:11" ht="15.6" x14ac:dyDescent="0.3">
      <c r="B117" s="16">
        <f>IF(LoanIsGood,IF(ROW()-ROW(PaymentSchedule3[[#Headers],[Payment Number]])&gt;ScheduledNumberOfPayments,"",ROW()-ROW(PaymentSchedule3[[#Headers],[Payment Number]])),"")</f>
        <v>105</v>
      </c>
      <c r="C117" s="17">
        <f>IF(PaymentSchedule3[[#This Row],[Payment Number]]&lt;&gt;"",EOMONTH(LoanStartDate,ROW(PaymentSchedule3[[#This Row],[Payment Number]])-ROW(PaymentSchedule3[[#Headers],[Payment Number]])-2)+DAY(LoanStartDate),"")</f>
        <v>48427</v>
      </c>
      <c r="D117" s="18">
        <f>IF(PaymentSchedule3[[#This Row],[Payment Number]]&lt;&gt;"",IF(ROW()-ROW(PaymentSchedule3[[#Headers],[Beginning
Balance]])=1,LoanAmount,INDEX(PaymentSchedule3[Ending
Balance],ROW()-ROW(PaymentSchedule3[[#Headers],[Beginning
Balance]])-1)),"")</f>
        <v>1966.1013555757672</v>
      </c>
      <c r="E117" s="18">
        <f>IF(PaymentSchedule3[[#This Row],[Payment Number]]&lt;&gt;"",ScheduledPayment,"")</f>
        <v>127.27861828689028</v>
      </c>
      <c r="F117"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7"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17" s="18">
        <f>IF(PaymentSchedule3[[#This Row],[Payment Number]]&lt;&gt;"",PaymentSchedule3[[#This Row],[Total
Payment]]-PaymentSchedule3[[#This Row],[Interest]],"")</f>
        <v>119.08652930532458</v>
      </c>
      <c r="I117" s="18">
        <f>IF(PaymentSchedule3[[#This Row],[Payment Number]]&lt;&gt;"",PaymentSchedule3[[#This Row],[Beginning
Balance]]*(InterestRate/PaymentsPerYear),"")</f>
        <v>8.1920889815656963</v>
      </c>
      <c r="J117" s="18">
        <f>IF(PaymentSchedule3[[#This Row],[Payment Number]]&lt;&gt;"",IF(PaymentSchedule3[[#This Row],[Scheduled Payment]]+PaymentSchedule3[[#This Row],[Extra
Payment]]&lt;=PaymentSchedule3[[#This Row],[Beginning
Balance]],PaymentSchedule3[[#This Row],[Beginning
Balance]]-PaymentSchedule3[[#This Row],[Principal]],0),"")</f>
        <v>1847.0148262704427</v>
      </c>
      <c r="K117" s="18">
        <f>IF(PaymentSchedule3[[#This Row],[Payment Number]]&lt;&gt;"",SUM(INDEX(PaymentSchedule3[Interest],1,1):PaymentSchedule3[[#This Row],[Interest]]),"")</f>
        <v>3211.2697463939244</v>
      </c>
    </row>
    <row r="118" spans="2:11" ht="15.6" x14ac:dyDescent="0.3">
      <c r="B118" s="16">
        <f>IF(LoanIsGood,IF(ROW()-ROW(PaymentSchedule3[[#Headers],[Payment Number]])&gt;ScheduledNumberOfPayments,"",ROW()-ROW(PaymentSchedule3[[#Headers],[Payment Number]])),"")</f>
        <v>106</v>
      </c>
      <c r="C118" s="17">
        <f>IF(PaymentSchedule3[[#This Row],[Payment Number]]&lt;&gt;"",EOMONTH(LoanStartDate,ROW(PaymentSchedule3[[#This Row],[Payment Number]])-ROW(PaymentSchedule3[[#Headers],[Payment Number]])-2)+DAY(LoanStartDate),"")</f>
        <v>48458</v>
      </c>
      <c r="D118" s="18">
        <f>IF(PaymentSchedule3[[#This Row],[Payment Number]]&lt;&gt;"",IF(ROW()-ROW(PaymentSchedule3[[#Headers],[Beginning
Balance]])=1,LoanAmount,INDEX(PaymentSchedule3[Ending
Balance],ROW()-ROW(PaymentSchedule3[[#Headers],[Beginning
Balance]])-1)),"")</f>
        <v>1847.0148262704427</v>
      </c>
      <c r="E118" s="18">
        <f>IF(PaymentSchedule3[[#This Row],[Payment Number]]&lt;&gt;"",ScheduledPayment,"")</f>
        <v>127.27861828689028</v>
      </c>
      <c r="F118"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8"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18" s="18">
        <f>IF(PaymentSchedule3[[#This Row],[Payment Number]]&lt;&gt;"",PaymentSchedule3[[#This Row],[Total
Payment]]-PaymentSchedule3[[#This Row],[Interest]],"")</f>
        <v>119.5827231774301</v>
      </c>
      <c r="I118" s="18">
        <f>IF(PaymentSchedule3[[#This Row],[Payment Number]]&lt;&gt;"",PaymentSchedule3[[#This Row],[Beginning
Balance]]*(InterestRate/PaymentsPerYear),"")</f>
        <v>7.695895109460178</v>
      </c>
      <c r="J118" s="18">
        <f>IF(PaymentSchedule3[[#This Row],[Payment Number]]&lt;&gt;"",IF(PaymentSchedule3[[#This Row],[Scheduled Payment]]+PaymentSchedule3[[#This Row],[Extra
Payment]]&lt;=PaymentSchedule3[[#This Row],[Beginning
Balance]],PaymentSchedule3[[#This Row],[Beginning
Balance]]-PaymentSchedule3[[#This Row],[Principal]],0),"")</f>
        <v>1727.4321030930125</v>
      </c>
      <c r="K118" s="18">
        <f>IF(PaymentSchedule3[[#This Row],[Payment Number]]&lt;&gt;"",SUM(INDEX(PaymentSchedule3[Interest],1,1):PaymentSchedule3[[#This Row],[Interest]]),"")</f>
        <v>3218.9656415033846</v>
      </c>
    </row>
    <row r="119" spans="2:11" ht="15.6" x14ac:dyDescent="0.3">
      <c r="B119" s="16">
        <f>IF(LoanIsGood,IF(ROW()-ROW(PaymentSchedule3[[#Headers],[Payment Number]])&gt;ScheduledNumberOfPayments,"",ROW()-ROW(PaymentSchedule3[[#Headers],[Payment Number]])),"")</f>
        <v>107</v>
      </c>
      <c r="C119" s="17">
        <f>IF(PaymentSchedule3[[#This Row],[Payment Number]]&lt;&gt;"",EOMONTH(LoanStartDate,ROW(PaymentSchedule3[[#This Row],[Payment Number]])-ROW(PaymentSchedule3[[#Headers],[Payment Number]])-2)+DAY(LoanStartDate),"")</f>
        <v>48488</v>
      </c>
      <c r="D119" s="18">
        <f>IF(PaymentSchedule3[[#This Row],[Payment Number]]&lt;&gt;"",IF(ROW()-ROW(PaymentSchedule3[[#Headers],[Beginning
Balance]])=1,LoanAmount,INDEX(PaymentSchedule3[Ending
Balance],ROW()-ROW(PaymentSchedule3[[#Headers],[Beginning
Balance]])-1)),"")</f>
        <v>1727.4321030930125</v>
      </c>
      <c r="E119" s="18">
        <f>IF(PaymentSchedule3[[#This Row],[Payment Number]]&lt;&gt;"",ScheduledPayment,"")</f>
        <v>127.27861828689028</v>
      </c>
      <c r="F119"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19"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19" s="18">
        <f>IF(PaymentSchedule3[[#This Row],[Payment Number]]&lt;&gt;"",PaymentSchedule3[[#This Row],[Total
Payment]]-PaymentSchedule3[[#This Row],[Interest]],"")</f>
        <v>120.08098452400273</v>
      </c>
      <c r="I119" s="18">
        <f>IF(PaymentSchedule3[[#This Row],[Payment Number]]&lt;&gt;"",PaymentSchedule3[[#This Row],[Beginning
Balance]]*(InterestRate/PaymentsPerYear),"")</f>
        <v>7.197633762887552</v>
      </c>
      <c r="J119" s="18">
        <f>IF(PaymentSchedule3[[#This Row],[Payment Number]]&lt;&gt;"",IF(PaymentSchedule3[[#This Row],[Scheduled Payment]]+PaymentSchedule3[[#This Row],[Extra
Payment]]&lt;=PaymentSchedule3[[#This Row],[Beginning
Balance]],PaymentSchedule3[[#This Row],[Beginning
Balance]]-PaymentSchedule3[[#This Row],[Principal]],0),"")</f>
        <v>1607.3511185690097</v>
      </c>
      <c r="K119" s="18">
        <f>IF(PaymentSchedule3[[#This Row],[Payment Number]]&lt;&gt;"",SUM(INDEX(PaymentSchedule3[Interest],1,1):PaymentSchedule3[[#This Row],[Interest]]),"")</f>
        <v>3226.1632752662722</v>
      </c>
    </row>
    <row r="120" spans="2:11" ht="15.6" x14ac:dyDescent="0.3">
      <c r="B120" s="16">
        <f>IF(LoanIsGood,IF(ROW()-ROW(PaymentSchedule3[[#Headers],[Payment Number]])&gt;ScheduledNumberOfPayments,"",ROW()-ROW(PaymentSchedule3[[#Headers],[Payment Number]])),"")</f>
        <v>108</v>
      </c>
      <c r="C120" s="17">
        <f>IF(PaymentSchedule3[[#This Row],[Payment Number]]&lt;&gt;"",EOMONTH(LoanStartDate,ROW(PaymentSchedule3[[#This Row],[Payment Number]])-ROW(PaymentSchedule3[[#Headers],[Payment Number]])-2)+DAY(LoanStartDate),"")</f>
        <v>48519</v>
      </c>
      <c r="D120" s="18">
        <f>IF(PaymentSchedule3[[#This Row],[Payment Number]]&lt;&gt;"",IF(ROW()-ROW(PaymentSchedule3[[#Headers],[Beginning
Balance]])=1,LoanAmount,INDEX(PaymentSchedule3[Ending
Balance],ROW()-ROW(PaymentSchedule3[[#Headers],[Beginning
Balance]])-1)),"")</f>
        <v>1607.3511185690097</v>
      </c>
      <c r="E120" s="18">
        <f>IF(PaymentSchedule3[[#This Row],[Payment Number]]&lt;&gt;"",ScheduledPayment,"")</f>
        <v>127.27861828689028</v>
      </c>
      <c r="F120"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0"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20" s="18">
        <f>IF(PaymentSchedule3[[#This Row],[Payment Number]]&lt;&gt;"",PaymentSchedule3[[#This Row],[Total
Payment]]-PaymentSchedule3[[#This Row],[Interest]],"")</f>
        <v>120.5813219595194</v>
      </c>
      <c r="I120" s="18">
        <f>IF(PaymentSchedule3[[#This Row],[Payment Number]]&lt;&gt;"",PaymentSchedule3[[#This Row],[Beginning
Balance]]*(InterestRate/PaymentsPerYear),"")</f>
        <v>6.6972963273708741</v>
      </c>
      <c r="J120" s="18">
        <f>IF(PaymentSchedule3[[#This Row],[Payment Number]]&lt;&gt;"",IF(PaymentSchedule3[[#This Row],[Scheduled Payment]]+PaymentSchedule3[[#This Row],[Extra
Payment]]&lt;=PaymentSchedule3[[#This Row],[Beginning
Balance]],PaymentSchedule3[[#This Row],[Beginning
Balance]]-PaymentSchedule3[[#This Row],[Principal]],0),"")</f>
        <v>1486.7697966094904</v>
      </c>
      <c r="K120" s="18">
        <f>IF(PaymentSchedule3[[#This Row],[Payment Number]]&lt;&gt;"",SUM(INDEX(PaymentSchedule3[Interest],1,1):PaymentSchedule3[[#This Row],[Interest]]),"")</f>
        <v>3232.8605715936433</v>
      </c>
    </row>
    <row r="121" spans="2:11" ht="15.6" x14ac:dyDescent="0.3">
      <c r="B121" s="16">
        <f>IF(LoanIsGood,IF(ROW()-ROW(PaymentSchedule3[[#Headers],[Payment Number]])&gt;ScheduledNumberOfPayments,"",ROW()-ROW(PaymentSchedule3[[#Headers],[Payment Number]])),"")</f>
        <v>109</v>
      </c>
      <c r="C121" s="17">
        <f>IF(PaymentSchedule3[[#This Row],[Payment Number]]&lt;&gt;"",EOMONTH(LoanStartDate,ROW(PaymentSchedule3[[#This Row],[Payment Number]])-ROW(PaymentSchedule3[[#Headers],[Payment Number]])-2)+DAY(LoanStartDate),"")</f>
        <v>48549</v>
      </c>
      <c r="D121" s="18">
        <f>IF(PaymentSchedule3[[#This Row],[Payment Number]]&lt;&gt;"",IF(ROW()-ROW(PaymentSchedule3[[#Headers],[Beginning
Balance]])=1,LoanAmount,INDEX(PaymentSchedule3[Ending
Balance],ROW()-ROW(PaymentSchedule3[[#Headers],[Beginning
Balance]])-1)),"")</f>
        <v>1486.7697966094904</v>
      </c>
      <c r="E121" s="18">
        <f>IF(PaymentSchedule3[[#This Row],[Payment Number]]&lt;&gt;"",ScheduledPayment,"")</f>
        <v>127.27861828689028</v>
      </c>
      <c r="F121"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1"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21" s="18">
        <f>IF(PaymentSchedule3[[#This Row],[Payment Number]]&lt;&gt;"",PaymentSchedule3[[#This Row],[Total
Payment]]-PaymentSchedule3[[#This Row],[Interest]],"")</f>
        <v>121.08374413435074</v>
      </c>
      <c r="I121" s="18">
        <f>IF(PaymentSchedule3[[#This Row],[Payment Number]]&lt;&gt;"",PaymentSchedule3[[#This Row],[Beginning
Balance]]*(InterestRate/PaymentsPerYear),"")</f>
        <v>6.1948741525395432</v>
      </c>
      <c r="J121" s="18">
        <f>IF(PaymentSchedule3[[#This Row],[Payment Number]]&lt;&gt;"",IF(PaymentSchedule3[[#This Row],[Scheduled Payment]]+PaymentSchedule3[[#This Row],[Extra
Payment]]&lt;=PaymentSchedule3[[#This Row],[Beginning
Balance]],PaymentSchedule3[[#This Row],[Beginning
Balance]]-PaymentSchedule3[[#This Row],[Principal]],0),"")</f>
        <v>1365.6860524751396</v>
      </c>
      <c r="K121" s="18">
        <f>IF(PaymentSchedule3[[#This Row],[Payment Number]]&lt;&gt;"",SUM(INDEX(PaymentSchedule3[Interest],1,1):PaymentSchedule3[[#This Row],[Interest]]),"")</f>
        <v>3239.0554457461826</v>
      </c>
    </row>
    <row r="122" spans="2:11" ht="15.6" x14ac:dyDescent="0.3">
      <c r="B122" s="16">
        <f>IF(LoanIsGood,IF(ROW()-ROW(PaymentSchedule3[[#Headers],[Payment Number]])&gt;ScheduledNumberOfPayments,"",ROW()-ROW(PaymentSchedule3[[#Headers],[Payment Number]])),"")</f>
        <v>110</v>
      </c>
      <c r="C122" s="17">
        <f>IF(PaymentSchedule3[[#This Row],[Payment Number]]&lt;&gt;"",EOMONTH(LoanStartDate,ROW(PaymentSchedule3[[#This Row],[Payment Number]])-ROW(PaymentSchedule3[[#Headers],[Payment Number]])-2)+DAY(LoanStartDate),"")</f>
        <v>48580</v>
      </c>
      <c r="D122" s="18">
        <f>IF(PaymentSchedule3[[#This Row],[Payment Number]]&lt;&gt;"",IF(ROW()-ROW(PaymentSchedule3[[#Headers],[Beginning
Balance]])=1,LoanAmount,INDEX(PaymentSchedule3[Ending
Balance],ROW()-ROW(PaymentSchedule3[[#Headers],[Beginning
Balance]])-1)),"")</f>
        <v>1365.6860524751396</v>
      </c>
      <c r="E122" s="18">
        <f>IF(PaymentSchedule3[[#This Row],[Payment Number]]&lt;&gt;"",ScheduledPayment,"")</f>
        <v>127.27861828689028</v>
      </c>
      <c r="F122"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2"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22" s="18">
        <f>IF(PaymentSchedule3[[#This Row],[Payment Number]]&lt;&gt;"",PaymentSchedule3[[#This Row],[Total
Payment]]-PaymentSchedule3[[#This Row],[Interest]],"")</f>
        <v>121.58825973491054</v>
      </c>
      <c r="I122" s="18">
        <f>IF(PaymentSchedule3[[#This Row],[Payment Number]]&lt;&gt;"",PaymentSchedule3[[#This Row],[Beginning
Balance]]*(InterestRate/PaymentsPerYear),"")</f>
        <v>5.6903585519797479</v>
      </c>
      <c r="J122" s="18">
        <f>IF(PaymentSchedule3[[#This Row],[Payment Number]]&lt;&gt;"",IF(PaymentSchedule3[[#This Row],[Scheduled Payment]]+PaymentSchedule3[[#This Row],[Extra
Payment]]&lt;=PaymentSchedule3[[#This Row],[Beginning
Balance]],PaymentSchedule3[[#This Row],[Beginning
Balance]]-PaymentSchedule3[[#This Row],[Principal]],0),"")</f>
        <v>1244.0977927402291</v>
      </c>
      <c r="K122" s="18">
        <f>IF(PaymentSchedule3[[#This Row],[Payment Number]]&lt;&gt;"",SUM(INDEX(PaymentSchedule3[Interest],1,1):PaymentSchedule3[[#This Row],[Interest]]),"")</f>
        <v>3244.7458042981625</v>
      </c>
    </row>
    <row r="123" spans="2:11" ht="15.6" x14ac:dyDescent="0.3">
      <c r="B123" s="16">
        <f>IF(LoanIsGood,IF(ROW()-ROW(PaymentSchedule3[[#Headers],[Payment Number]])&gt;ScheduledNumberOfPayments,"",ROW()-ROW(PaymentSchedule3[[#Headers],[Payment Number]])),"")</f>
        <v>111</v>
      </c>
      <c r="C123" s="17">
        <f>IF(PaymentSchedule3[[#This Row],[Payment Number]]&lt;&gt;"",EOMONTH(LoanStartDate,ROW(PaymentSchedule3[[#This Row],[Payment Number]])-ROW(PaymentSchedule3[[#Headers],[Payment Number]])-2)+DAY(LoanStartDate),"")</f>
        <v>48611</v>
      </c>
      <c r="D123" s="18">
        <f>IF(PaymentSchedule3[[#This Row],[Payment Number]]&lt;&gt;"",IF(ROW()-ROW(PaymentSchedule3[[#Headers],[Beginning
Balance]])=1,LoanAmount,INDEX(PaymentSchedule3[Ending
Balance],ROW()-ROW(PaymentSchedule3[[#Headers],[Beginning
Balance]])-1)),"")</f>
        <v>1244.0977927402291</v>
      </c>
      <c r="E123" s="18">
        <f>IF(PaymentSchedule3[[#This Row],[Payment Number]]&lt;&gt;"",ScheduledPayment,"")</f>
        <v>127.27861828689028</v>
      </c>
      <c r="F123"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3"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23" s="18">
        <f>IF(PaymentSchedule3[[#This Row],[Payment Number]]&lt;&gt;"",PaymentSchedule3[[#This Row],[Total
Payment]]-PaymentSchedule3[[#This Row],[Interest]],"")</f>
        <v>122.09487748380599</v>
      </c>
      <c r="I123" s="18">
        <f>IF(PaymentSchedule3[[#This Row],[Payment Number]]&lt;&gt;"",PaymentSchedule3[[#This Row],[Beginning
Balance]]*(InterestRate/PaymentsPerYear),"")</f>
        <v>5.1837408030842882</v>
      </c>
      <c r="J123" s="18">
        <f>IF(PaymentSchedule3[[#This Row],[Payment Number]]&lt;&gt;"",IF(PaymentSchedule3[[#This Row],[Scheduled Payment]]+PaymentSchedule3[[#This Row],[Extra
Payment]]&lt;=PaymentSchedule3[[#This Row],[Beginning
Balance]],PaymentSchedule3[[#This Row],[Beginning
Balance]]-PaymentSchedule3[[#This Row],[Principal]],0),"")</f>
        <v>1122.0029152564232</v>
      </c>
      <c r="K123" s="18">
        <f>IF(PaymentSchedule3[[#This Row],[Payment Number]]&lt;&gt;"",SUM(INDEX(PaymentSchedule3[Interest],1,1):PaymentSchedule3[[#This Row],[Interest]]),"")</f>
        <v>3249.9295451012467</v>
      </c>
    </row>
    <row r="124" spans="2:11" ht="15.6" x14ac:dyDescent="0.3">
      <c r="B124" s="16">
        <f>IF(LoanIsGood,IF(ROW()-ROW(PaymentSchedule3[[#Headers],[Payment Number]])&gt;ScheduledNumberOfPayments,"",ROW()-ROW(PaymentSchedule3[[#Headers],[Payment Number]])),"")</f>
        <v>112</v>
      </c>
      <c r="C124" s="17">
        <f>IF(PaymentSchedule3[[#This Row],[Payment Number]]&lt;&gt;"",EOMONTH(LoanStartDate,ROW(PaymentSchedule3[[#This Row],[Payment Number]])-ROW(PaymentSchedule3[[#Headers],[Payment Number]])-2)+DAY(LoanStartDate),"")</f>
        <v>48639</v>
      </c>
      <c r="D124" s="18">
        <f>IF(PaymentSchedule3[[#This Row],[Payment Number]]&lt;&gt;"",IF(ROW()-ROW(PaymentSchedule3[[#Headers],[Beginning
Balance]])=1,LoanAmount,INDEX(PaymentSchedule3[Ending
Balance],ROW()-ROW(PaymentSchedule3[[#Headers],[Beginning
Balance]])-1)),"")</f>
        <v>1122.0029152564232</v>
      </c>
      <c r="E124" s="18">
        <f>IF(PaymentSchedule3[[#This Row],[Payment Number]]&lt;&gt;"",ScheduledPayment,"")</f>
        <v>127.27861828689028</v>
      </c>
      <c r="F124"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4"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24" s="18">
        <f>IF(PaymentSchedule3[[#This Row],[Payment Number]]&lt;&gt;"",PaymentSchedule3[[#This Row],[Total
Payment]]-PaymentSchedule3[[#This Row],[Interest]],"")</f>
        <v>122.60360613998851</v>
      </c>
      <c r="I124" s="18">
        <f>IF(PaymentSchedule3[[#This Row],[Payment Number]]&lt;&gt;"",PaymentSchedule3[[#This Row],[Beginning
Balance]]*(InterestRate/PaymentsPerYear),"")</f>
        <v>4.6750121469017634</v>
      </c>
      <c r="J124" s="18">
        <f>IF(PaymentSchedule3[[#This Row],[Payment Number]]&lt;&gt;"",IF(PaymentSchedule3[[#This Row],[Scheduled Payment]]+PaymentSchedule3[[#This Row],[Extra
Payment]]&lt;=PaymentSchedule3[[#This Row],[Beginning
Balance]],PaymentSchedule3[[#This Row],[Beginning
Balance]]-PaymentSchedule3[[#This Row],[Principal]],0),"")</f>
        <v>999.39930911643467</v>
      </c>
      <c r="K124" s="18">
        <f>IF(PaymentSchedule3[[#This Row],[Payment Number]]&lt;&gt;"",SUM(INDEX(PaymentSchedule3[Interest],1,1):PaymentSchedule3[[#This Row],[Interest]]),"")</f>
        <v>3254.6045572481485</v>
      </c>
    </row>
    <row r="125" spans="2:11" ht="15.6" x14ac:dyDescent="0.3">
      <c r="B125" s="16">
        <f>IF(LoanIsGood,IF(ROW()-ROW(PaymentSchedule3[[#Headers],[Payment Number]])&gt;ScheduledNumberOfPayments,"",ROW()-ROW(PaymentSchedule3[[#Headers],[Payment Number]])),"")</f>
        <v>113</v>
      </c>
      <c r="C125" s="17">
        <f>IF(PaymentSchedule3[[#This Row],[Payment Number]]&lt;&gt;"",EOMONTH(LoanStartDate,ROW(PaymentSchedule3[[#This Row],[Payment Number]])-ROW(PaymentSchedule3[[#Headers],[Payment Number]])-2)+DAY(LoanStartDate),"")</f>
        <v>48670</v>
      </c>
      <c r="D125" s="18">
        <f>IF(PaymentSchedule3[[#This Row],[Payment Number]]&lt;&gt;"",IF(ROW()-ROW(PaymentSchedule3[[#Headers],[Beginning
Balance]])=1,LoanAmount,INDEX(PaymentSchedule3[Ending
Balance],ROW()-ROW(PaymentSchedule3[[#Headers],[Beginning
Balance]])-1)),"")</f>
        <v>999.39930911643467</v>
      </c>
      <c r="E125" s="18">
        <f>IF(PaymentSchedule3[[#This Row],[Payment Number]]&lt;&gt;"",ScheduledPayment,"")</f>
        <v>127.27861828689028</v>
      </c>
      <c r="F125"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5"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25" s="18">
        <f>IF(PaymentSchedule3[[#This Row],[Payment Number]]&lt;&gt;"",PaymentSchedule3[[#This Row],[Total
Payment]]-PaymentSchedule3[[#This Row],[Interest]],"")</f>
        <v>123.11445449890513</v>
      </c>
      <c r="I125" s="18">
        <f>IF(PaymentSchedule3[[#This Row],[Payment Number]]&lt;&gt;"",PaymentSchedule3[[#This Row],[Beginning
Balance]]*(InterestRate/PaymentsPerYear),"")</f>
        <v>4.1641637879851441</v>
      </c>
      <c r="J125" s="18">
        <f>IF(PaymentSchedule3[[#This Row],[Payment Number]]&lt;&gt;"",IF(PaymentSchedule3[[#This Row],[Scheduled Payment]]+PaymentSchedule3[[#This Row],[Extra
Payment]]&lt;=PaymentSchedule3[[#This Row],[Beginning
Balance]],PaymentSchedule3[[#This Row],[Beginning
Balance]]-PaymentSchedule3[[#This Row],[Principal]],0),"")</f>
        <v>876.2848546175295</v>
      </c>
      <c r="K125" s="18">
        <f>IF(PaymentSchedule3[[#This Row],[Payment Number]]&lt;&gt;"",SUM(INDEX(PaymentSchedule3[Interest],1,1):PaymentSchedule3[[#This Row],[Interest]]),"")</f>
        <v>3258.7687210361337</v>
      </c>
    </row>
    <row r="126" spans="2:11" ht="15.6" x14ac:dyDescent="0.3">
      <c r="B126" s="16">
        <f>IF(LoanIsGood,IF(ROW()-ROW(PaymentSchedule3[[#Headers],[Payment Number]])&gt;ScheduledNumberOfPayments,"",ROW()-ROW(PaymentSchedule3[[#Headers],[Payment Number]])),"")</f>
        <v>114</v>
      </c>
      <c r="C126" s="17">
        <f>IF(PaymentSchedule3[[#This Row],[Payment Number]]&lt;&gt;"",EOMONTH(LoanStartDate,ROW(PaymentSchedule3[[#This Row],[Payment Number]])-ROW(PaymentSchedule3[[#Headers],[Payment Number]])-2)+DAY(LoanStartDate),"")</f>
        <v>48700</v>
      </c>
      <c r="D126" s="18">
        <f>IF(PaymentSchedule3[[#This Row],[Payment Number]]&lt;&gt;"",IF(ROW()-ROW(PaymentSchedule3[[#Headers],[Beginning
Balance]])=1,LoanAmount,INDEX(PaymentSchedule3[Ending
Balance],ROW()-ROW(PaymentSchedule3[[#Headers],[Beginning
Balance]])-1)),"")</f>
        <v>876.2848546175295</v>
      </c>
      <c r="E126" s="18">
        <f>IF(PaymentSchedule3[[#This Row],[Payment Number]]&lt;&gt;"",ScheduledPayment,"")</f>
        <v>127.27861828689028</v>
      </c>
      <c r="F126"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6"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26" s="18">
        <f>IF(PaymentSchedule3[[#This Row],[Payment Number]]&lt;&gt;"",PaymentSchedule3[[#This Row],[Total
Payment]]-PaymentSchedule3[[#This Row],[Interest]],"")</f>
        <v>123.62743139265058</v>
      </c>
      <c r="I126" s="18">
        <f>IF(PaymentSchedule3[[#This Row],[Payment Number]]&lt;&gt;"",PaymentSchedule3[[#This Row],[Beginning
Balance]]*(InterestRate/PaymentsPerYear),"")</f>
        <v>3.6511868942397063</v>
      </c>
      <c r="J126" s="18">
        <f>IF(PaymentSchedule3[[#This Row],[Payment Number]]&lt;&gt;"",IF(PaymentSchedule3[[#This Row],[Scheduled Payment]]+PaymentSchedule3[[#This Row],[Extra
Payment]]&lt;=PaymentSchedule3[[#This Row],[Beginning
Balance]],PaymentSchedule3[[#This Row],[Beginning
Balance]]-PaymentSchedule3[[#This Row],[Principal]],0),"")</f>
        <v>752.65742322487893</v>
      </c>
      <c r="K126" s="18">
        <f>IF(PaymentSchedule3[[#This Row],[Payment Number]]&lt;&gt;"",SUM(INDEX(PaymentSchedule3[Interest],1,1):PaymentSchedule3[[#This Row],[Interest]]),"")</f>
        <v>3262.4199079303735</v>
      </c>
    </row>
    <row r="127" spans="2:11" ht="15.6" x14ac:dyDescent="0.3">
      <c r="B127" s="16">
        <f>IF(LoanIsGood,IF(ROW()-ROW(PaymentSchedule3[[#Headers],[Payment Number]])&gt;ScheduledNumberOfPayments,"",ROW()-ROW(PaymentSchedule3[[#Headers],[Payment Number]])),"")</f>
        <v>115</v>
      </c>
      <c r="C127" s="17">
        <f>IF(PaymentSchedule3[[#This Row],[Payment Number]]&lt;&gt;"",EOMONTH(LoanStartDate,ROW(PaymentSchedule3[[#This Row],[Payment Number]])-ROW(PaymentSchedule3[[#Headers],[Payment Number]])-2)+DAY(LoanStartDate),"")</f>
        <v>48731</v>
      </c>
      <c r="D127" s="18">
        <f>IF(PaymentSchedule3[[#This Row],[Payment Number]]&lt;&gt;"",IF(ROW()-ROW(PaymentSchedule3[[#Headers],[Beginning
Balance]])=1,LoanAmount,INDEX(PaymentSchedule3[Ending
Balance],ROW()-ROW(PaymentSchedule3[[#Headers],[Beginning
Balance]])-1)),"")</f>
        <v>752.65742322487893</v>
      </c>
      <c r="E127" s="18">
        <f>IF(PaymentSchedule3[[#This Row],[Payment Number]]&lt;&gt;"",ScheduledPayment,"")</f>
        <v>127.27861828689028</v>
      </c>
      <c r="F127"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7"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27" s="18">
        <f>IF(PaymentSchedule3[[#This Row],[Payment Number]]&lt;&gt;"",PaymentSchedule3[[#This Row],[Total
Payment]]-PaymentSchedule3[[#This Row],[Interest]],"")</f>
        <v>124.14254569011995</v>
      </c>
      <c r="I127" s="18">
        <f>IF(PaymentSchedule3[[#This Row],[Payment Number]]&lt;&gt;"",PaymentSchedule3[[#This Row],[Beginning
Balance]]*(InterestRate/PaymentsPerYear),"")</f>
        <v>3.1360725967703287</v>
      </c>
      <c r="J127" s="18">
        <f>IF(PaymentSchedule3[[#This Row],[Payment Number]]&lt;&gt;"",IF(PaymentSchedule3[[#This Row],[Scheduled Payment]]+PaymentSchedule3[[#This Row],[Extra
Payment]]&lt;=PaymentSchedule3[[#This Row],[Beginning
Balance]],PaymentSchedule3[[#This Row],[Beginning
Balance]]-PaymentSchedule3[[#This Row],[Principal]],0),"")</f>
        <v>628.51487753475897</v>
      </c>
      <c r="K127" s="18">
        <f>IF(PaymentSchedule3[[#This Row],[Payment Number]]&lt;&gt;"",SUM(INDEX(PaymentSchedule3[Interest],1,1):PaymentSchedule3[[#This Row],[Interest]]),"")</f>
        <v>3265.5559805271437</v>
      </c>
    </row>
    <row r="128" spans="2:11" ht="15.6" x14ac:dyDescent="0.3">
      <c r="B128" s="16">
        <f>IF(LoanIsGood,IF(ROW()-ROW(PaymentSchedule3[[#Headers],[Payment Number]])&gt;ScheduledNumberOfPayments,"",ROW()-ROW(PaymentSchedule3[[#Headers],[Payment Number]])),"")</f>
        <v>116</v>
      </c>
      <c r="C128" s="17">
        <f>IF(PaymentSchedule3[[#This Row],[Payment Number]]&lt;&gt;"",EOMONTH(LoanStartDate,ROW(PaymentSchedule3[[#This Row],[Payment Number]])-ROW(PaymentSchedule3[[#Headers],[Payment Number]])-2)+DAY(LoanStartDate),"")</f>
        <v>48761</v>
      </c>
      <c r="D128" s="18">
        <f>IF(PaymentSchedule3[[#This Row],[Payment Number]]&lt;&gt;"",IF(ROW()-ROW(PaymentSchedule3[[#Headers],[Beginning
Balance]])=1,LoanAmount,INDEX(PaymentSchedule3[Ending
Balance],ROW()-ROW(PaymentSchedule3[[#Headers],[Beginning
Balance]])-1)),"")</f>
        <v>628.51487753475897</v>
      </c>
      <c r="E128" s="18">
        <f>IF(PaymentSchedule3[[#This Row],[Payment Number]]&lt;&gt;"",ScheduledPayment,"")</f>
        <v>127.27861828689028</v>
      </c>
      <c r="F128"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8"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28" s="18">
        <f>IF(PaymentSchedule3[[#This Row],[Payment Number]]&lt;&gt;"",PaymentSchedule3[[#This Row],[Total
Payment]]-PaymentSchedule3[[#This Row],[Interest]],"")</f>
        <v>124.65980629716212</v>
      </c>
      <c r="I128" s="18">
        <f>IF(PaymentSchedule3[[#This Row],[Payment Number]]&lt;&gt;"",PaymentSchedule3[[#This Row],[Beginning
Balance]]*(InterestRate/PaymentsPerYear),"")</f>
        <v>2.6188119897281625</v>
      </c>
      <c r="J128" s="18">
        <f>IF(PaymentSchedule3[[#This Row],[Payment Number]]&lt;&gt;"",IF(PaymentSchedule3[[#This Row],[Scheduled Payment]]+PaymentSchedule3[[#This Row],[Extra
Payment]]&lt;=PaymentSchedule3[[#This Row],[Beginning
Balance]],PaymentSchedule3[[#This Row],[Beginning
Balance]]-PaymentSchedule3[[#This Row],[Principal]],0),"")</f>
        <v>503.85507123759686</v>
      </c>
      <c r="K128" s="18">
        <f>IF(PaymentSchedule3[[#This Row],[Payment Number]]&lt;&gt;"",SUM(INDEX(PaymentSchedule3[Interest],1,1):PaymentSchedule3[[#This Row],[Interest]]),"")</f>
        <v>3268.174792516872</v>
      </c>
    </row>
    <row r="129" spans="2:11" ht="15.6" x14ac:dyDescent="0.3">
      <c r="B129" s="16">
        <f>IF(LoanIsGood,IF(ROW()-ROW(PaymentSchedule3[[#Headers],[Payment Number]])&gt;ScheduledNumberOfPayments,"",ROW()-ROW(PaymentSchedule3[[#Headers],[Payment Number]])),"")</f>
        <v>117</v>
      </c>
      <c r="C129" s="17">
        <f>IF(PaymentSchedule3[[#This Row],[Payment Number]]&lt;&gt;"",EOMONTH(LoanStartDate,ROW(PaymentSchedule3[[#This Row],[Payment Number]])-ROW(PaymentSchedule3[[#Headers],[Payment Number]])-2)+DAY(LoanStartDate),"")</f>
        <v>48792</v>
      </c>
      <c r="D129" s="18">
        <f>IF(PaymentSchedule3[[#This Row],[Payment Number]]&lt;&gt;"",IF(ROW()-ROW(PaymentSchedule3[[#Headers],[Beginning
Balance]])=1,LoanAmount,INDEX(PaymentSchedule3[Ending
Balance],ROW()-ROW(PaymentSchedule3[[#Headers],[Beginning
Balance]])-1)),"")</f>
        <v>503.85507123759686</v>
      </c>
      <c r="E129" s="18">
        <f>IF(PaymentSchedule3[[#This Row],[Payment Number]]&lt;&gt;"",ScheduledPayment,"")</f>
        <v>127.27861828689028</v>
      </c>
      <c r="F129"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29"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29" s="18">
        <f>IF(PaymentSchedule3[[#This Row],[Payment Number]]&lt;&gt;"",PaymentSchedule3[[#This Row],[Total
Payment]]-PaymentSchedule3[[#This Row],[Interest]],"")</f>
        <v>125.17922215673363</v>
      </c>
      <c r="I129" s="18">
        <f>IF(PaymentSchedule3[[#This Row],[Payment Number]]&lt;&gt;"",PaymentSchedule3[[#This Row],[Beginning
Balance]]*(InterestRate/PaymentsPerYear),"")</f>
        <v>2.0993961301566535</v>
      </c>
      <c r="J129" s="18">
        <f>IF(PaymentSchedule3[[#This Row],[Payment Number]]&lt;&gt;"",IF(PaymentSchedule3[[#This Row],[Scheduled Payment]]+PaymentSchedule3[[#This Row],[Extra
Payment]]&lt;=PaymentSchedule3[[#This Row],[Beginning
Balance]],PaymentSchedule3[[#This Row],[Beginning
Balance]]-PaymentSchedule3[[#This Row],[Principal]],0),"")</f>
        <v>378.67584908086326</v>
      </c>
      <c r="K129" s="18">
        <f>IF(PaymentSchedule3[[#This Row],[Payment Number]]&lt;&gt;"",SUM(INDEX(PaymentSchedule3[Interest],1,1):PaymentSchedule3[[#This Row],[Interest]]),"")</f>
        <v>3270.2741886470285</v>
      </c>
    </row>
    <row r="130" spans="2:11" ht="15.6" x14ac:dyDescent="0.3">
      <c r="B130" s="16">
        <f>IF(LoanIsGood,IF(ROW()-ROW(PaymentSchedule3[[#Headers],[Payment Number]])&gt;ScheduledNumberOfPayments,"",ROW()-ROW(PaymentSchedule3[[#Headers],[Payment Number]])),"")</f>
        <v>118</v>
      </c>
      <c r="C130" s="17">
        <f>IF(PaymentSchedule3[[#This Row],[Payment Number]]&lt;&gt;"",EOMONTH(LoanStartDate,ROW(PaymentSchedule3[[#This Row],[Payment Number]])-ROW(PaymentSchedule3[[#Headers],[Payment Number]])-2)+DAY(LoanStartDate),"")</f>
        <v>48823</v>
      </c>
      <c r="D130" s="18">
        <f>IF(PaymentSchedule3[[#This Row],[Payment Number]]&lt;&gt;"",IF(ROW()-ROW(PaymentSchedule3[[#Headers],[Beginning
Balance]])=1,LoanAmount,INDEX(PaymentSchedule3[Ending
Balance],ROW()-ROW(PaymentSchedule3[[#Headers],[Beginning
Balance]])-1)),"")</f>
        <v>378.67584908086326</v>
      </c>
      <c r="E130" s="18">
        <f>IF(PaymentSchedule3[[#This Row],[Payment Number]]&lt;&gt;"",ScheduledPayment,"")</f>
        <v>127.27861828689028</v>
      </c>
      <c r="F130"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0"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30" s="18">
        <f>IF(PaymentSchedule3[[#This Row],[Payment Number]]&lt;&gt;"",PaymentSchedule3[[#This Row],[Total
Payment]]-PaymentSchedule3[[#This Row],[Interest]],"")</f>
        <v>125.70080224905335</v>
      </c>
      <c r="I130" s="18">
        <f>IF(PaymentSchedule3[[#This Row],[Payment Number]]&lt;&gt;"",PaymentSchedule3[[#This Row],[Beginning
Balance]]*(InterestRate/PaymentsPerYear),"")</f>
        <v>1.5778160378369301</v>
      </c>
      <c r="J130" s="18">
        <f>IF(PaymentSchedule3[[#This Row],[Payment Number]]&lt;&gt;"",IF(PaymentSchedule3[[#This Row],[Scheduled Payment]]+PaymentSchedule3[[#This Row],[Extra
Payment]]&lt;=PaymentSchedule3[[#This Row],[Beginning
Balance]],PaymentSchedule3[[#This Row],[Beginning
Balance]]-PaymentSchedule3[[#This Row],[Principal]],0),"")</f>
        <v>252.97504683180989</v>
      </c>
      <c r="K130" s="18">
        <f>IF(PaymentSchedule3[[#This Row],[Payment Number]]&lt;&gt;"",SUM(INDEX(PaymentSchedule3[Interest],1,1):PaymentSchedule3[[#This Row],[Interest]]),"")</f>
        <v>3271.8520046848653</v>
      </c>
    </row>
    <row r="131" spans="2:11" ht="15.6" x14ac:dyDescent="0.3">
      <c r="B131" s="16">
        <f>IF(LoanIsGood,IF(ROW()-ROW(PaymentSchedule3[[#Headers],[Payment Number]])&gt;ScheduledNumberOfPayments,"",ROW()-ROW(PaymentSchedule3[[#Headers],[Payment Number]])),"")</f>
        <v>119</v>
      </c>
      <c r="C131" s="17">
        <f>IF(PaymentSchedule3[[#This Row],[Payment Number]]&lt;&gt;"",EOMONTH(LoanStartDate,ROW(PaymentSchedule3[[#This Row],[Payment Number]])-ROW(PaymentSchedule3[[#Headers],[Payment Number]])-2)+DAY(LoanStartDate),"")</f>
        <v>48853</v>
      </c>
      <c r="D131" s="18">
        <f>IF(PaymentSchedule3[[#This Row],[Payment Number]]&lt;&gt;"",IF(ROW()-ROW(PaymentSchedule3[[#Headers],[Beginning
Balance]])=1,LoanAmount,INDEX(PaymentSchedule3[Ending
Balance],ROW()-ROW(PaymentSchedule3[[#Headers],[Beginning
Balance]])-1)),"")</f>
        <v>252.97504683180989</v>
      </c>
      <c r="E131" s="18">
        <f>IF(PaymentSchedule3[[#This Row],[Payment Number]]&lt;&gt;"",ScheduledPayment,"")</f>
        <v>127.27861828689028</v>
      </c>
      <c r="F131"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1"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127.27861828689028</v>
      </c>
      <c r="H131" s="18">
        <f>IF(PaymentSchedule3[[#This Row],[Payment Number]]&lt;&gt;"",PaymentSchedule3[[#This Row],[Total
Payment]]-PaymentSchedule3[[#This Row],[Interest]],"")</f>
        <v>126.22455559175773</v>
      </c>
      <c r="I131" s="18">
        <f>IF(PaymentSchedule3[[#This Row],[Payment Number]]&lt;&gt;"",PaymentSchedule3[[#This Row],[Beginning
Balance]]*(InterestRate/PaymentsPerYear),"")</f>
        <v>1.0540626951325411</v>
      </c>
      <c r="J131" s="18">
        <f>IF(PaymentSchedule3[[#This Row],[Payment Number]]&lt;&gt;"",IF(PaymentSchedule3[[#This Row],[Scheduled Payment]]+PaymentSchedule3[[#This Row],[Extra
Payment]]&lt;=PaymentSchedule3[[#This Row],[Beginning
Balance]],PaymentSchedule3[[#This Row],[Beginning
Balance]]-PaymentSchedule3[[#This Row],[Principal]],0),"")</f>
        <v>126.75049124005216</v>
      </c>
      <c r="K131" s="18">
        <f>IF(PaymentSchedule3[[#This Row],[Payment Number]]&lt;&gt;"",SUM(INDEX(PaymentSchedule3[Interest],1,1):PaymentSchedule3[[#This Row],[Interest]]),"")</f>
        <v>3272.9060673799977</v>
      </c>
    </row>
    <row r="132" spans="2:11" ht="15.6" x14ac:dyDescent="0.3">
      <c r="B132" s="16">
        <f>IF(LoanIsGood,IF(ROW()-ROW(PaymentSchedule3[[#Headers],[Payment Number]])&gt;ScheduledNumberOfPayments,"",ROW()-ROW(PaymentSchedule3[[#Headers],[Payment Number]])),"")</f>
        <v>120</v>
      </c>
      <c r="C132" s="17">
        <f>IF(PaymentSchedule3[[#This Row],[Payment Number]]&lt;&gt;"",EOMONTH(LoanStartDate,ROW(PaymentSchedule3[[#This Row],[Payment Number]])-ROW(PaymentSchedule3[[#Headers],[Payment Number]])-2)+DAY(LoanStartDate),"")</f>
        <v>48884</v>
      </c>
      <c r="D132" s="18">
        <f>IF(PaymentSchedule3[[#This Row],[Payment Number]]&lt;&gt;"",IF(ROW()-ROW(PaymentSchedule3[[#Headers],[Beginning
Balance]])=1,LoanAmount,INDEX(PaymentSchedule3[Ending
Balance],ROW()-ROW(PaymentSchedule3[[#Headers],[Beginning
Balance]])-1)),"")</f>
        <v>126.75049124005216</v>
      </c>
      <c r="E132" s="18">
        <f>IF(PaymentSchedule3[[#This Row],[Payment Number]]&lt;&gt;"",ScheduledPayment,"")</f>
        <v>127.27861828689028</v>
      </c>
      <c r="F132" s="18">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0</v>
      </c>
      <c r="G132" s="18">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126.75049124005216</v>
      </c>
      <c r="H132" s="18">
        <f>IF(PaymentSchedule3[[#This Row],[Payment Number]]&lt;&gt;"",PaymentSchedule3[[#This Row],[Total
Payment]]-PaymentSchedule3[[#This Row],[Interest]],"")</f>
        <v>126.22236419321861</v>
      </c>
      <c r="I132" s="18">
        <f>IF(PaymentSchedule3[[#This Row],[Payment Number]]&lt;&gt;"",PaymentSchedule3[[#This Row],[Beginning
Balance]]*(InterestRate/PaymentsPerYear),"")</f>
        <v>0.52812704683355061</v>
      </c>
      <c r="J132" s="18">
        <f>IF(PaymentSchedule3[[#This Row],[Payment Number]]&lt;&gt;"",IF(PaymentSchedule3[[#This Row],[Scheduled Payment]]+PaymentSchedule3[[#This Row],[Extra
Payment]]&lt;=PaymentSchedule3[[#This Row],[Beginning
Balance]],PaymentSchedule3[[#This Row],[Beginning
Balance]]-PaymentSchedule3[[#This Row],[Principal]],0),"")</f>
        <v>0</v>
      </c>
      <c r="K132" s="18">
        <f>IF(PaymentSchedule3[[#This Row],[Payment Number]]&lt;&gt;"",SUM(INDEX(PaymentSchedule3[Interest],1,1):PaymentSchedule3[[#This Row],[Interest]]),"")</f>
        <v>3273.4341944268313</v>
      </c>
    </row>
    <row r="133" spans="2:11" ht="15.6" x14ac:dyDescent="0.3">
      <c r="B133" s="13" t="str">
        <f>IF(LoanIsGood,IF(ROW()-ROW(PaymentSchedule3[[#Headers],[Payment Number]])&gt;ScheduledNumberOfPayments,"",ROW()-ROW(PaymentSchedule3[[#Headers],[Payment Number]])),"")</f>
        <v/>
      </c>
      <c r="C133" s="14" t="str">
        <f>IF(PaymentSchedule3[[#This Row],[Payment Number]]&lt;&gt;"",EOMONTH(LoanStartDate,ROW(PaymentSchedule3[[#This Row],[Payment Number]])-ROW(PaymentSchedule3[[#Headers],[Payment Number]])-2)+DAY(LoanStartDate),"")</f>
        <v/>
      </c>
      <c r="D133" s="15" t="str">
        <f>IF(PaymentSchedule3[[#This Row],[Payment Number]]&lt;&gt;"",IF(ROW()-ROW(PaymentSchedule3[[#Headers],[Beginning
Balance]])=1,LoanAmount,INDEX(PaymentSchedule3[Ending
Balance],ROW()-ROW(PaymentSchedule3[[#Headers],[Beginning
Balance]])-1)),"")</f>
        <v/>
      </c>
      <c r="E133" s="15" t="str">
        <f>IF(PaymentSchedule3[[#This Row],[Payment Number]]&lt;&gt;"",ScheduledPayment,"")</f>
        <v/>
      </c>
      <c r="F133"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3"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33" s="15" t="str">
        <f>IF(PaymentSchedule3[[#This Row],[Payment Number]]&lt;&gt;"",PaymentSchedule3[[#This Row],[Total
Payment]]-PaymentSchedule3[[#This Row],[Interest]],"")</f>
        <v/>
      </c>
      <c r="I133" s="15" t="str">
        <f>IF(PaymentSchedule3[[#This Row],[Payment Number]]&lt;&gt;"",PaymentSchedule3[[#This Row],[Beginning
Balance]]*(InterestRate/PaymentsPerYear),"")</f>
        <v/>
      </c>
      <c r="J133" s="15" t="str">
        <f>IF(PaymentSchedule3[[#This Row],[Payment Number]]&lt;&gt;"",IF(PaymentSchedule3[[#This Row],[Scheduled Payment]]+PaymentSchedule3[[#This Row],[Extra
Payment]]&lt;=PaymentSchedule3[[#This Row],[Beginning
Balance]],PaymentSchedule3[[#This Row],[Beginning
Balance]]-PaymentSchedule3[[#This Row],[Principal]],0),"")</f>
        <v/>
      </c>
      <c r="K133" s="15" t="str">
        <f>IF(PaymentSchedule3[[#This Row],[Payment Number]]&lt;&gt;"",SUM(INDEX(PaymentSchedule3[Interest],1,1):PaymentSchedule3[[#This Row],[Interest]]),"")</f>
        <v/>
      </c>
    </row>
    <row r="134" spans="2:11" ht="15.6" x14ac:dyDescent="0.3">
      <c r="B134" s="13" t="str">
        <f>IF(LoanIsGood,IF(ROW()-ROW(PaymentSchedule3[[#Headers],[Payment Number]])&gt;ScheduledNumberOfPayments,"",ROW()-ROW(PaymentSchedule3[[#Headers],[Payment Number]])),"")</f>
        <v/>
      </c>
      <c r="C134" s="14" t="str">
        <f>IF(PaymentSchedule3[[#This Row],[Payment Number]]&lt;&gt;"",EOMONTH(LoanStartDate,ROW(PaymentSchedule3[[#This Row],[Payment Number]])-ROW(PaymentSchedule3[[#Headers],[Payment Number]])-2)+DAY(LoanStartDate),"")</f>
        <v/>
      </c>
      <c r="D134" s="15" t="str">
        <f>IF(PaymentSchedule3[[#This Row],[Payment Number]]&lt;&gt;"",IF(ROW()-ROW(PaymentSchedule3[[#Headers],[Beginning
Balance]])=1,LoanAmount,INDEX(PaymentSchedule3[Ending
Balance],ROW()-ROW(PaymentSchedule3[[#Headers],[Beginning
Balance]])-1)),"")</f>
        <v/>
      </c>
      <c r="E134" s="15" t="str">
        <f>IF(PaymentSchedule3[[#This Row],[Payment Number]]&lt;&gt;"",ScheduledPayment,"")</f>
        <v/>
      </c>
      <c r="F134"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4"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34" s="15" t="str">
        <f>IF(PaymentSchedule3[[#This Row],[Payment Number]]&lt;&gt;"",PaymentSchedule3[[#This Row],[Total
Payment]]-PaymentSchedule3[[#This Row],[Interest]],"")</f>
        <v/>
      </c>
      <c r="I134" s="15" t="str">
        <f>IF(PaymentSchedule3[[#This Row],[Payment Number]]&lt;&gt;"",PaymentSchedule3[[#This Row],[Beginning
Balance]]*(InterestRate/PaymentsPerYear),"")</f>
        <v/>
      </c>
      <c r="J134" s="15" t="str">
        <f>IF(PaymentSchedule3[[#This Row],[Payment Number]]&lt;&gt;"",IF(PaymentSchedule3[[#This Row],[Scheduled Payment]]+PaymentSchedule3[[#This Row],[Extra
Payment]]&lt;=PaymentSchedule3[[#This Row],[Beginning
Balance]],PaymentSchedule3[[#This Row],[Beginning
Balance]]-PaymentSchedule3[[#This Row],[Principal]],0),"")</f>
        <v/>
      </c>
      <c r="K134" s="15" t="str">
        <f>IF(PaymentSchedule3[[#This Row],[Payment Number]]&lt;&gt;"",SUM(INDEX(PaymentSchedule3[Interest],1,1):PaymentSchedule3[[#This Row],[Interest]]),"")</f>
        <v/>
      </c>
    </row>
    <row r="135" spans="2:11" ht="15.6" x14ac:dyDescent="0.3">
      <c r="B135" s="13" t="str">
        <f>IF(LoanIsGood,IF(ROW()-ROW(PaymentSchedule3[[#Headers],[Payment Number]])&gt;ScheduledNumberOfPayments,"",ROW()-ROW(PaymentSchedule3[[#Headers],[Payment Number]])),"")</f>
        <v/>
      </c>
      <c r="C135" s="14" t="str">
        <f>IF(PaymentSchedule3[[#This Row],[Payment Number]]&lt;&gt;"",EOMONTH(LoanStartDate,ROW(PaymentSchedule3[[#This Row],[Payment Number]])-ROW(PaymentSchedule3[[#Headers],[Payment Number]])-2)+DAY(LoanStartDate),"")</f>
        <v/>
      </c>
      <c r="D135" s="15" t="str">
        <f>IF(PaymentSchedule3[[#This Row],[Payment Number]]&lt;&gt;"",IF(ROW()-ROW(PaymentSchedule3[[#Headers],[Beginning
Balance]])=1,LoanAmount,INDEX(PaymentSchedule3[Ending
Balance],ROW()-ROW(PaymentSchedule3[[#Headers],[Beginning
Balance]])-1)),"")</f>
        <v/>
      </c>
      <c r="E135" s="15" t="str">
        <f>IF(PaymentSchedule3[[#This Row],[Payment Number]]&lt;&gt;"",ScheduledPayment,"")</f>
        <v/>
      </c>
      <c r="F135"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5"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35" s="15" t="str">
        <f>IF(PaymentSchedule3[[#This Row],[Payment Number]]&lt;&gt;"",PaymentSchedule3[[#This Row],[Total
Payment]]-PaymentSchedule3[[#This Row],[Interest]],"")</f>
        <v/>
      </c>
      <c r="I135" s="15" t="str">
        <f>IF(PaymentSchedule3[[#This Row],[Payment Number]]&lt;&gt;"",PaymentSchedule3[[#This Row],[Beginning
Balance]]*(InterestRate/PaymentsPerYear),"")</f>
        <v/>
      </c>
      <c r="J135" s="15" t="str">
        <f>IF(PaymentSchedule3[[#This Row],[Payment Number]]&lt;&gt;"",IF(PaymentSchedule3[[#This Row],[Scheduled Payment]]+PaymentSchedule3[[#This Row],[Extra
Payment]]&lt;=PaymentSchedule3[[#This Row],[Beginning
Balance]],PaymentSchedule3[[#This Row],[Beginning
Balance]]-PaymentSchedule3[[#This Row],[Principal]],0),"")</f>
        <v/>
      </c>
      <c r="K135" s="15" t="str">
        <f>IF(PaymentSchedule3[[#This Row],[Payment Number]]&lt;&gt;"",SUM(INDEX(PaymentSchedule3[Interest],1,1):PaymentSchedule3[[#This Row],[Interest]]),"")</f>
        <v/>
      </c>
    </row>
    <row r="136" spans="2:11" ht="15.6" x14ac:dyDescent="0.3">
      <c r="B136" s="13" t="str">
        <f>IF(LoanIsGood,IF(ROW()-ROW(PaymentSchedule3[[#Headers],[Payment Number]])&gt;ScheduledNumberOfPayments,"",ROW()-ROW(PaymentSchedule3[[#Headers],[Payment Number]])),"")</f>
        <v/>
      </c>
      <c r="C136" s="14" t="str">
        <f>IF(PaymentSchedule3[[#This Row],[Payment Number]]&lt;&gt;"",EOMONTH(LoanStartDate,ROW(PaymentSchedule3[[#This Row],[Payment Number]])-ROW(PaymentSchedule3[[#Headers],[Payment Number]])-2)+DAY(LoanStartDate),"")</f>
        <v/>
      </c>
      <c r="D136" s="15" t="str">
        <f>IF(PaymentSchedule3[[#This Row],[Payment Number]]&lt;&gt;"",IF(ROW()-ROW(PaymentSchedule3[[#Headers],[Beginning
Balance]])=1,LoanAmount,INDEX(PaymentSchedule3[Ending
Balance],ROW()-ROW(PaymentSchedule3[[#Headers],[Beginning
Balance]])-1)),"")</f>
        <v/>
      </c>
      <c r="E136" s="15" t="str">
        <f>IF(PaymentSchedule3[[#This Row],[Payment Number]]&lt;&gt;"",ScheduledPayment,"")</f>
        <v/>
      </c>
      <c r="F136"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6"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36" s="15" t="str">
        <f>IF(PaymentSchedule3[[#This Row],[Payment Number]]&lt;&gt;"",PaymentSchedule3[[#This Row],[Total
Payment]]-PaymentSchedule3[[#This Row],[Interest]],"")</f>
        <v/>
      </c>
      <c r="I136" s="15" t="str">
        <f>IF(PaymentSchedule3[[#This Row],[Payment Number]]&lt;&gt;"",PaymentSchedule3[[#This Row],[Beginning
Balance]]*(InterestRate/PaymentsPerYear),"")</f>
        <v/>
      </c>
      <c r="J136" s="15" t="str">
        <f>IF(PaymentSchedule3[[#This Row],[Payment Number]]&lt;&gt;"",IF(PaymentSchedule3[[#This Row],[Scheduled Payment]]+PaymentSchedule3[[#This Row],[Extra
Payment]]&lt;=PaymentSchedule3[[#This Row],[Beginning
Balance]],PaymentSchedule3[[#This Row],[Beginning
Balance]]-PaymentSchedule3[[#This Row],[Principal]],0),"")</f>
        <v/>
      </c>
      <c r="K136" s="15" t="str">
        <f>IF(PaymentSchedule3[[#This Row],[Payment Number]]&lt;&gt;"",SUM(INDEX(PaymentSchedule3[Interest],1,1):PaymentSchedule3[[#This Row],[Interest]]),"")</f>
        <v/>
      </c>
    </row>
    <row r="137" spans="2:11" ht="15.6" x14ac:dyDescent="0.3">
      <c r="B137" s="13" t="str">
        <f>IF(LoanIsGood,IF(ROW()-ROW(PaymentSchedule3[[#Headers],[Payment Number]])&gt;ScheduledNumberOfPayments,"",ROW()-ROW(PaymentSchedule3[[#Headers],[Payment Number]])),"")</f>
        <v/>
      </c>
      <c r="C137" s="14" t="str">
        <f>IF(PaymentSchedule3[[#This Row],[Payment Number]]&lt;&gt;"",EOMONTH(LoanStartDate,ROW(PaymentSchedule3[[#This Row],[Payment Number]])-ROW(PaymentSchedule3[[#Headers],[Payment Number]])-2)+DAY(LoanStartDate),"")</f>
        <v/>
      </c>
      <c r="D137" s="15" t="str">
        <f>IF(PaymentSchedule3[[#This Row],[Payment Number]]&lt;&gt;"",IF(ROW()-ROW(PaymentSchedule3[[#Headers],[Beginning
Balance]])=1,LoanAmount,INDEX(PaymentSchedule3[Ending
Balance],ROW()-ROW(PaymentSchedule3[[#Headers],[Beginning
Balance]])-1)),"")</f>
        <v/>
      </c>
      <c r="E137" s="15" t="str">
        <f>IF(PaymentSchedule3[[#This Row],[Payment Number]]&lt;&gt;"",ScheduledPayment,"")</f>
        <v/>
      </c>
      <c r="F137"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7"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37" s="15" t="str">
        <f>IF(PaymentSchedule3[[#This Row],[Payment Number]]&lt;&gt;"",PaymentSchedule3[[#This Row],[Total
Payment]]-PaymentSchedule3[[#This Row],[Interest]],"")</f>
        <v/>
      </c>
      <c r="I137" s="15" t="str">
        <f>IF(PaymentSchedule3[[#This Row],[Payment Number]]&lt;&gt;"",PaymentSchedule3[[#This Row],[Beginning
Balance]]*(InterestRate/PaymentsPerYear),"")</f>
        <v/>
      </c>
      <c r="J137" s="15" t="str">
        <f>IF(PaymentSchedule3[[#This Row],[Payment Number]]&lt;&gt;"",IF(PaymentSchedule3[[#This Row],[Scheduled Payment]]+PaymentSchedule3[[#This Row],[Extra
Payment]]&lt;=PaymentSchedule3[[#This Row],[Beginning
Balance]],PaymentSchedule3[[#This Row],[Beginning
Balance]]-PaymentSchedule3[[#This Row],[Principal]],0),"")</f>
        <v/>
      </c>
      <c r="K137" s="15" t="str">
        <f>IF(PaymentSchedule3[[#This Row],[Payment Number]]&lt;&gt;"",SUM(INDEX(PaymentSchedule3[Interest],1,1):PaymentSchedule3[[#This Row],[Interest]]),"")</f>
        <v/>
      </c>
    </row>
    <row r="138" spans="2:11" ht="15.6" x14ac:dyDescent="0.3">
      <c r="B138" s="13" t="str">
        <f>IF(LoanIsGood,IF(ROW()-ROW(PaymentSchedule3[[#Headers],[Payment Number]])&gt;ScheduledNumberOfPayments,"",ROW()-ROW(PaymentSchedule3[[#Headers],[Payment Number]])),"")</f>
        <v/>
      </c>
      <c r="C138" s="14" t="str">
        <f>IF(PaymentSchedule3[[#This Row],[Payment Number]]&lt;&gt;"",EOMONTH(LoanStartDate,ROW(PaymentSchedule3[[#This Row],[Payment Number]])-ROW(PaymentSchedule3[[#Headers],[Payment Number]])-2)+DAY(LoanStartDate),"")</f>
        <v/>
      </c>
      <c r="D138" s="15" t="str">
        <f>IF(PaymentSchedule3[[#This Row],[Payment Number]]&lt;&gt;"",IF(ROW()-ROW(PaymentSchedule3[[#Headers],[Beginning
Balance]])=1,LoanAmount,INDEX(PaymentSchedule3[Ending
Balance],ROW()-ROW(PaymentSchedule3[[#Headers],[Beginning
Balance]])-1)),"")</f>
        <v/>
      </c>
      <c r="E138" s="15" t="str">
        <f>IF(PaymentSchedule3[[#This Row],[Payment Number]]&lt;&gt;"",ScheduledPayment,"")</f>
        <v/>
      </c>
      <c r="F138"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8"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38" s="15" t="str">
        <f>IF(PaymentSchedule3[[#This Row],[Payment Number]]&lt;&gt;"",PaymentSchedule3[[#This Row],[Total
Payment]]-PaymentSchedule3[[#This Row],[Interest]],"")</f>
        <v/>
      </c>
      <c r="I138" s="15" t="str">
        <f>IF(PaymentSchedule3[[#This Row],[Payment Number]]&lt;&gt;"",PaymentSchedule3[[#This Row],[Beginning
Balance]]*(InterestRate/PaymentsPerYear),"")</f>
        <v/>
      </c>
      <c r="J138" s="15" t="str">
        <f>IF(PaymentSchedule3[[#This Row],[Payment Number]]&lt;&gt;"",IF(PaymentSchedule3[[#This Row],[Scheduled Payment]]+PaymentSchedule3[[#This Row],[Extra
Payment]]&lt;=PaymentSchedule3[[#This Row],[Beginning
Balance]],PaymentSchedule3[[#This Row],[Beginning
Balance]]-PaymentSchedule3[[#This Row],[Principal]],0),"")</f>
        <v/>
      </c>
      <c r="K138" s="15" t="str">
        <f>IF(PaymentSchedule3[[#This Row],[Payment Number]]&lt;&gt;"",SUM(INDEX(PaymentSchedule3[Interest],1,1):PaymentSchedule3[[#This Row],[Interest]]),"")</f>
        <v/>
      </c>
    </row>
    <row r="139" spans="2:11" ht="15.6" x14ac:dyDescent="0.3">
      <c r="B139" s="13" t="str">
        <f>IF(LoanIsGood,IF(ROW()-ROW(PaymentSchedule3[[#Headers],[Payment Number]])&gt;ScheduledNumberOfPayments,"",ROW()-ROW(PaymentSchedule3[[#Headers],[Payment Number]])),"")</f>
        <v/>
      </c>
      <c r="C139" s="14" t="str">
        <f>IF(PaymentSchedule3[[#This Row],[Payment Number]]&lt;&gt;"",EOMONTH(LoanStartDate,ROW(PaymentSchedule3[[#This Row],[Payment Number]])-ROW(PaymentSchedule3[[#Headers],[Payment Number]])-2)+DAY(LoanStartDate),"")</f>
        <v/>
      </c>
      <c r="D139" s="15" t="str">
        <f>IF(PaymentSchedule3[[#This Row],[Payment Number]]&lt;&gt;"",IF(ROW()-ROW(PaymentSchedule3[[#Headers],[Beginning
Balance]])=1,LoanAmount,INDEX(PaymentSchedule3[Ending
Balance],ROW()-ROW(PaymentSchedule3[[#Headers],[Beginning
Balance]])-1)),"")</f>
        <v/>
      </c>
      <c r="E139" s="15" t="str">
        <f>IF(PaymentSchedule3[[#This Row],[Payment Number]]&lt;&gt;"",ScheduledPayment,"")</f>
        <v/>
      </c>
      <c r="F139"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39"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39" s="15" t="str">
        <f>IF(PaymentSchedule3[[#This Row],[Payment Number]]&lt;&gt;"",PaymentSchedule3[[#This Row],[Total
Payment]]-PaymentSchedule3[[#This Row],[Interest]],"")</f>
        <v/>
      </c>
      <c r="I139" s="15" t="str">
        <f>IF(PaymentSchedule3[[#This Row],[Payment Number]]&lt;&gt;"",PaymentSchedule3[[#This Row],[Beginning
Balance]]*(InterestRate/PaymentsPerYear),"")</f>
        <v/>
      </c>
      <c r="J139" s="15" t="str">
        <f>IF(PaymentSchedule3[[#This Row],[Payment Number]]&lt;&gt;"",IF(PaymentSchedule3[[#This Row],[Scheduled Payment]]+PaymentSchedule3[[#This Row],[Extra
Payment]]&lt;=PaymentSchedule3[[#This Row],[Beginning
Balance]],PaymentSchedule3[[#This Row],[Beginning
Balance]]-PaymentSchedule3[[#This Row],[Principal]],0),"")</f>
        <v/>
      </c>
      <c r="K139" s="15" t="str">
        <f>IF(PaymentSchedule3[[#This Row],[Payment Number]]&lt;&gt;"",SUM(INDEX(PaymentSchedule3[Interest],1,1):PaymentSchedule3[[#This Row],[Interest]]),"")</f>
        <v/>
      </c>
    </row>
    <row r="140" spans="2:11" ht="15.6" x14ac:dyDescent="0.3">
      <c r="B140" s="13" t="str">
        <f>IF(LoanIsGood,IF(ROW()-ROW(PaymentSchedule3[[#Headers],[Payment Number]])&gt;ScheduledNumberOfPayments,"",ROW()-ROW(PaymentSchedule3[[#Headers],[Payment Number]])),"")</f>
        <v/>
      </c>
      <c r="C140" s="14" t="str">
        <f>IF(PaymentSchedule3[[#This Row],[Payment Number]]&lt;&gt;"",EOMONTH(LoanStartDate,ROW(PaymentSchedule3[[#This Row],[Payment Number]])-ROW(PaymentSchedule3[[#Headers],[Payment Number]])-2)+DAY(LoanStartDate),"")</f>
        <v/>
      </c>
      <c r="D140" s="15" t="str">
        <f>IF(PaymentSchedule3[[#This Row],[Payment Number]]&lt;&gt;"",IF(ROW()-ROW(PaymentSchedule3[[#Headers],[Beginning
Balance]])=1,LoanAmount,INDEX(PaymentSchedule3[Ending
Balance],ROW()-ROW(PaymentSchedule3[[#Headers],[Beginning
Balance]])-1)),"")</f>
        <v/>
      </c>
      <c r="E140" s="15" t="str">
        <f>IF(PaymentSchedule3[[#This Row],[Payment Number]]&lt;&gt;"",ScheduledPayment,"")</f>
        <v/>
      </c>
      <c r="F140"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0"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0" s="15" t="str">
        <f>IF(PaymentSchedule3[[#This Row],[Payment Number]]&lt;&gt;"",PaymentSchedule3[[#This Row],[Total
Payment]]-PaymentSchedule3[[#This Row],[Interest]],"")</f>
        <v/>
      </c>
      <c r="I140" s="15" t="str">
        <f>IF(PaymentSchedule3[[#This Row],[Payment Number]]&lt;&gt;"",PaymentSchedule3[[#This Row],[Beginning
Balance]]*(InterestRate/PaymentsPerYear),"")</f>
        <v/>
      </c>
      <c r="J140" s="15" t="str">
        <f>IF(PaymentSchedule3[[#This Row],[Payment Number]]&lt;&gt;"",IF(PaymentSchedule3[[#This Row],[Scheduled Payment]]+PaymentSchedule3[[#This Row],[Extra
Payment]]&lt;=PaymentSchedule3[[#This Row],[Beginning
Balance]],PaymentSchedule3[[#This Row],[Beginning
Balance]]-PaymentSchedule3[[#This Row],[Principal]],0),"")</f>
        <v/>
      </c>
      <c r="K140" s="15" t="str">
        <f>IF(PaymentSchedule3[[#This Row],[Payment Number]]&lt;&gt;"",SUM(INDEX(PaymentSchedule3[Interest],1,1):PaymentSchedule3[[#This Row],[Interest]]),"")</f>
        <v/>
      </c>
    </row>
    <row r="141" spans="2:11" ht="15.6" x14ac:dyDescent="0.3">
      <c r="B141" s="13" t="str">
        <f>IF(LoanIsGood,IF(ROW()-ROW(PaymentSchedule3[[#Headers],[Payment Number]])&gt;ScheduledNumberOfPayments,"",ROW()-ROW(PaymentSchedule3[[#Headers],[Payment Number]])),"")</f>
        <v/>
      </c>
      <c r="C141" s="14" t="str">
        <f>IF(PaymentSchedule3[[#This Row],[Payment Number]]&lt;&gt;"",EOMONTH(LoanStartDate,ROW(PaymentSchedule3[[#This Row],[Payment Number]])-ROW(PaymentSchedule3[[#Headers],[Payment Number]])-2)+DAY(LoanStartDate),"")</f>
        <v/>
      </c>
      <c r="D141" s="15" t="str">
        <f>IF(PaymentSchedule3[[#This Row],[Payment Number]]&lt;&gt;"",IF(ROW()-ROW(PaymentSchedule3[[#Headers],[Beginning
Balance]])=1,LoanAmount,INDEX(PaymentSchedule3[Ending
Balance],ROW()-ROW(PaymentSchedule3[[#Headers],[Beginning
Balance]])-1)),"")</f>
        <v/>
      </c>
      <c r="E141" s="15" t="str">
        <f>IF(PaymentSchedule3[[#This Row],[Payment Number]]&lt;&gt;"",ScheduledPayment,"")</f>
        <v/>
      </c>
      <c r="F141"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1"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1" s="15" t="str">
        <f>IF(PaymentSchedule3[[#This Row],[Payment Number]]&lt;&gt;"",PaymentSchedule3[[#This Row],[Total
Payment]]-PaymentSchedule3[[#This Row],[Interest]],"")</f>
        <v/>
      </c>
      <c r="I141" s="15" t="str">
        <f>IF(PaymentSchedule3[[#This Row],[Payment Number]]&lt;&gt;"",PaymentSchedule3[[#This Row],[Beginning
Balance]]*(InterestRate/PaymentsPerYear),"")</f>
        <v/>
      </c>
      <c r="J141" s="15" t="str">
        <f>IF(PaymentSchedule3[[#This Row],[Payment Number]]&lt;&gt;"",IF(PaymentSchedule3[[#This Row],[Scheduled Payment]]+PaymentSchedule3[[#This Row],[Extra
Payment]]&lt;=PaymentSchedule3[[#This Row],[Beginning
Balance]],PaymentSchedule3[[#This Row],[Beginning
Balance]]-PaymentSchedule3[[#This Row],[Principal]],0),"")</f>
        <v/>
      </c>
      <c r="K141" s="15" t="str">
        <f>IF(PaymentSchedule3[[#This Row],[Payment Number]]&lt;&gt;"",SUM(INDEX(PaymentSchedule3[Interest],1,1):PaymentSchedule3[[#This Row],[Interest]]),"")</f>
        <v/>
      </c>
    </row>
    <row r="142" spans="2:11" ht="15.6" x14ac:dyDescent="0.3">
      <c r="B142" s="13" t="str">
        <f>IF(LoanIsGood,IF(ROW()-ROW(PaymentSchedule3[[#Headers],[Payment Number]])&gt;ScheduledNumberOfPayments,"",ROW()-ROW(PaymentSchedule3[[#Headers],[Payment Number]])),"")</f>
        <v/>
      </c>
      <c r="C142" s="14" t="str">
        <f>IF(PaymentSchedule3[[#This Row],[Payment Number]]&lt;&gt;"",EOMONTH(LoanStartDate,ROW(PaymentSchedule3[[#This Row],[Payment Number]])-ROW(PaymentSchedule3[[#Headers],[Payment Number]])-2)+DAY(LoanStartDate),"")</f>
        <v/>
      </c>
      <c r="D142" s="15" t="str">
        <f>IF(PaymentSchedule3[[#This Row],[Payment Number]]&lt;&gt;"",IF(ROW()-ROW(PaymentSchedule3[[#Headers],[Beginning
Balance]])=1,LoanAmount,INDEX(PaymentSchedule3[Ending
Balance],ROW()-ROW(PaymentSchedule3[[#Headers],[Beginning
Balance]])-1)),"")</f>
        <v/>
      </c>
      <c r="E142" s="15" t="str">
        <f>IF(PaymentSchedule3[[#This Row],[Payment Number]]&lt;&gt;"",ScheduledPayment,"")</f>
        <v/>
      </c>
      <c r="F142"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2"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2" s="15" t="str">
        <f>IF(PaymentSchedule3[[#This Row],[Payment Number]]&lt;&gt;"",PaymentSchedule3[[#This Row],[Total
Payment]]-PaymentSchedule3[[#This Row],[Interest]],"")</f>
        <v/>
      </c>
      <c r="I142" s="15" t="str">
        <f>IF(PaymentSchedule3[[#This Row],[Payment Number]]&lt;&gt;"",PaymentSchedule3[[#This Row],[Beginning
Balance]]*(InterestRate/PaymentsPerYear),"")</f>
        <v/>
      </c>
      <c r="J142" s="15" t="str">
        <f>IF(PaymentSchedule3[[#This Row],[Payment Number]]&lt;&gt;"",IF(PaymentSchedule3[[#This Row],[Scheduled Payment]]+PaymentSchedule3[[#This Row],[Extra
Payment]]&lt;=PaymentSchedule3[[#This Row],[Beginning
Balance]],PaymentSchedule3[[#This Row],[Beginning
Balance]]-PaymentSchedule3[[#This Row],[Principal]],0),"")</f>
        <v/>
      </c>
      <c r="K142" s="15" t="str">
        <f>IF(PaymentSchedule3[[#This Row],[Payment Number]]&lt;&gt;"",SUM(INDEX(PaymentSchedule3[Interest],1,1):PaymentSchedule3[[#This Row],[Interest]]),"")</f>
        <v/>
      </c>
    </row>
    <row r="143" spans="2:11" ht="15.6" x14ac:dyDescent="0.3">
      <c r="B143" s="13" t="str">
        <f>IF(LoanIsGood,IF(ROW()-ROW(PaymentSchedule3[[#Headers],[Payment Number]])&gt;ScheduledNumberOfPayments,"",ROW()-ROW(PaymentSchedule3[[#Headers],[Payment Number]])),"")</f>
        <v/>
      </c>
      <c r="C143" s="14" t="str">
        <f>IF(PaymentSchedule3[[#This Row],[Payment Number]]&lt;&gt;"",EOMONTH(LoanStartDate,ROW(PaymentSchedule3[[#This Row],[Payment Number]])-ROW(PaymentSchedule3[[#Headers],[Payment Number]])-2)+DAY(LoanStartDate),"")</f>
        <v/>
      </c>
      <c r="D143" s="15" t="str">
        <f>IF(PaymentSchedule3[[#This Row],[Payment Number]]&lt;&gt;"",IF(ROW()-ROW(PaymentSchedule3[[#Headers],[Beginning
Balance]])=1,LoanAmount,INDEX(PaymentSchedule3[Ending
Balance],ROW()-ROW(PaymentSchedule3[[#Headers],[Beginning
Balance]])-1)),"")</f>
        <v/>
      </c>
      <c r="E143" s="15" t="str">
        <f>IF(PaymentSchedule3[[#This Row],[Payment Number]]&lt;&gt;"",ScheduledPayment,"")</f>
        <v/>
      </c>
      <c r="F143"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3"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3" s="15" t="str">
        <f>IF(PaymentSchedule3[[#This Row],[Payment Number]]&lt;&gt;"",PaymentSchedule3[[#This Row],[Total
Payment]]-PaymentSchedule3[[#This Row],[Interest]],"")</f>
        <v/>
      </c>
      <c r="I143" s="15" t="str">
        <f>IF(PaymentSchedule3[[#This Row],[Payment Number]]&lt;&gt;"",PaymentSchedule3[[#This Row],[Beginning
Balance]]*(InterestRate/PaymentsPerYear),"")</f>
        <v/>
      </c>
      <c r="J143" s="15" t="str">
        <f>IF(PaymentSchedule3[[#This Row],[Payment Number]]&lt;&gt;"",IF(PaymentSchedule3[[#This Row],[Scheduled Payment]]+PaymentSchedule3[[#This Row],[Extra
Payment]]&lt;=PaymentSchedule3[[#This Row],[Beginning
Balance]],PaymentSchedule3[[#This Row],[Beginning
Balance]]-PaymentSchedule3[[#This Row],[Principal]],0),"")</f>
        <v/>
      </c>
      <c r="K143" s="15" t="str">
        <f>IF(PaymentSchedule3[[#This Row],[Payment Number]]&lt;&gt;"",SUM(INDEX(PaymentSchedule3[Interest],1,1):PaymentSchedule3[[#This Row],[Interest]]),"")</f>
        <v/>
      </c>
    </row>
    <row r="144" spans="2:11" ht="15.6" x14ac:dyDescent="0.3">
      <c r="B144" s="13" t="str">
        <f>IF(LoanIsGood,IF(ROW()-ROW(PaymentSchedule3[[#Headers],[Payment Number]])&gt;ScheduledNumberOfPayments,"",ROW()-ROW(PaymentSchedule3[[#Headers],[Payment Number]])),"")</f>
        <v/>
      </c>
      <c r="C144" s="14" t="str">
        <f>IF(PaymentSchedule3[[#This Row],[Payment Number]]&lt;&gt;"",EOMONTH(LoanStartDate,ROW(PaymentSchedule3[[#This Row],[Payment Number]])-ROW(PaymentSchedule3[[#Headers],[Payment Number]])-2)+DAY(LoanStartDate),"")</f>
        <v/>
      </c>
      <c r="D144" s="15" t="str">
        <f>IF(PaymentSchedule3[[#This Row],[Payment Number]]&lt;&gt;"",IF(ROW()-ROW(PaymentSchedule3[[#Headers],[Beginning
Balance]])=1,LoanAmount,INDEX(PaymentSchedule3[Ending
Balance],ROW()-ROW(PaymentSchedule3[[#Headers],[Beginning
Balance]])-1)),"")</f>
        <v/>
      </c>
      <c r="E144" s="15" t="str">
        <f>IF(PaymentSchedule3[[#This Row],[Payment Number]]&lt;&gt;"",ScheduledPayment,"")</f>
        <v/>
      </c>
      <c r="F144"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4"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4" s="15" t="str">
        <f>IF(PaymentSchedule3[[#This Row],[Payment Number]]&lt;&gt;"",PaymentSchedule3[[#This Row],[Total
Payment]]-PaymentSchedule3[[#This Row],[Interest]],"")</f>
        <v/>
      </c>
      <c r="I144" s="15" t="str">
        <f>IF(PaymentSchedule3[[#This Row],[Payment Number]]&lt;&gt;"",PaymentSchedule3[[#This Row],[Beginning
Balance]]*(InterestRate/PaymentsPerYear),"")</f>
        <v/>
      </c>
      <c r="J144" s="15" t="str">
        <f>IF(PaymentSchedule3[[#This Row],[Payment Number]]&lt;&gt;"",IF(PaymentSchedule3[[#This Row],[Scheduled Payment]]+PaymentSchedule3[[#This Row],[Extra
Payment]]&lt;=PaymentSchedule3[[#This Row],[Beginning
Balance]],PaymentSchedule3[[#This Row],[Beginning
Balance]]-PaymentSchedule3[[#This Row],[Principal]],0),"")</f>
        <v/>
      </c>
      <c r="K144" s="15" t="str">
        <f>IF(PaymentSchedule3[[#This Row],[Payment Number]]&lt;&gt;"",SUM(INDEX(PaymentSchedule3[Interest],1,1):PaymentSchedule3[[#This Row],[Interest]]),"")</f>
        <v/>
      </c>
    </row>
    <row r="145" spans="2:11" ht="15.6" x14ac:dyDescent="0.3">
      <c r="B145" s="13" t="str">
        <f>IF(LoanIsGood,IF(ROW()-ROW(PaymentSchedule3[[#Headers],[Payment Number]])&gt;ScheduledNumberOfPayments,"",ROW()-ROW(PaymentSchedule3[[#Headers],[Payment Number]])),"")</f>
        <v/>
      </c>
      <c r="C145" s="14" t="str">
        <f>IF(PaymentSchedule3[[#This Row],[Payment Number]]&lt;&gt;"",EOMONTH(LoanStartDate,ROW(PaymentSchedule3[[#This Row],[Payment Number]])-ROW(PaymentSchedule3[[#Headers],[Payment Number]])-2)+DAY(LoanStartDate),"")</f>
        <v/>
      </c>
      <c r="D145" s="15" t="str">
        <f>IF(PaymentSchedule3[[#This Row],[Payment Number]]&lt;&gt;"",IF(ROW()-ROW(PaymentSchedule3[[#Headers],[Beginning
Balance]])=1,LoanAmount,INDEX(PaymentSchedule3[Ending
Balance],ROW()-ROW(PaymentSchedule3[[#Headers],[Beginning
Balance]])-1)),"")</f>
        <v/>
      </c>
      <c r="E145" s="15" t="str">
        <f>IF(PaymentSchedule3[[#This Row],[Payment Number]]&lt;&gt;"",ScheduledPayment,"")</f>
        <v/>
      </c>
      <c r="F145"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5"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5" s="15" t="str">
        <f>IF(PaymentSchedule3[[#This Row],[Payment Number]]&lt;&gt;"",PaymentSchedule3[[#This Row],[Total
Payment]]-PaymentSchedule3[[#This Row],[Interest]],"")</f>
        <v/>
      </c>
      <c r="I145" s="15" t="str">
        <f>IF(PaymentSchedule3[[#This Row],[Payment Number]]&lt;&gt;"",PaymentSchedule3[[#This Row],[Beginning
Balance]]*(InterestRate/PaymentsPerYear),"")</f>
        <v/>
      </c>
      <c r="J145" s="15" t="str">
        <f>IF(PaymentSchedule3[[#This Row],[Payment Number]]&lt;&gt;"",IF(PaymentSchedule3[[#This Row],[Scheduled Payment]]+PaymentSchedule3[[#This Row],[Extra
Payment]]&lt;=PaymentSchedule3[[#This Row],[Beginning
Balance]],PaymentSchedule3[[#This Row],[Beginning
Balance]]-PaymentSchedule3[[#This Row],[Principal]],0),"")</f>
        <v/>
      </c>
      <c r="K145" s="15" t="str">
        <f>IF(PaymentSchedule3[[#This Row],[Payment Number]]&lt;&gt;"",SUM(INDEX(PaymentSchedule3[Interest],1,1):PaymentSchedule3[[#This Row],[Interest]]),"")</f>
        <v/>
      </c>
    </row>
    <row r="146" spans="2:11" ht="15.6" x14ac:dyDescent="0.3">
      <c r="B146" s="13" t="str">
        <f>IF(LoanIsGood,IF(ROW()-ROW(PaymentSchedule3[[#Headers],[Payment Number]])&gt;ScheduledNumberOfPayments,"",ROW()-ROW(PaymentSchedule3[[#Headers],[Payment Number]])),"")</f>
        <v/>
      </c>
      <c r="C146" s="14" t="str">
        <f>IF(PaymentSchedule3[[#This Row],[Payment Number]]&lt;&gt;"",EOMONTH(LoanStartDate,ROW(PaymentSchedule3[[#This Row],[Payment Number]])-ROW(PaymentSchedule3[[#Headers],[Payment Number]])-2)+DAY(LoanStartDate),"")</f>
        <v/>
      </c>
      <c r="D146" s="15" t="str">
        <f>IF(PaymentSchedule3[[#This Row],[Payment Number]]&lt;&gt;"",IF(ROW()-ROW(PaymentSchedule3[[#Headers],[Beginning
Balance]])=1,LoanAmount,INDEX(PaymentSchedule3[Ending
Balance],ROW()-ROW(PaymentSchedule3[[#Headers],[Beginning
Balance]])-1)),"")</f>
        <v/>
      </c>
      <c r="E146" s="15" t="str">
        <f>IF(PaymentSchedule3[[#This Row],[Payment Number]]&lt;&gt;"",ScheduledPayment,"")</f>
        <v/>
      </c>
      <c r="F146"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6"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6" s="15" t="str">
        <f>IF(PaymentSchedule3[[#This Row],[Payment Number]]&lt;&gt;"",PaymentSchedule3[[#This Row],[Total
Payment]]-PaymentSchedule3[[#This Row],[Interest]],"")</f>
        <v/>
      </c>
      <c r="I146" s="15" t="str">
        <f>IF(PaymentSchedule3[[#This Row],[Payment Number]]&lt;&gt;"",PaymentSchedule3[[#This Row],[Beginning
Balance]]*(InterestRate/PaymentsPerYear),"")</f>
        <v/>
      </c>
      <c r="J146" s="15" t="str">
        <f>IF(PaymentSchedule3[[#This Row],[Payment Number]]&lt;&gt;"",IF(PaymentSchedule3[[#This Row],[Scheduled Payment]]+PaymentSchedule3[[#This Row],[Extra
Payment]]&lt;=PaymentSchedule3[[#This Row],[Beginning
Balance]],PaymentSchedule3[[#This Row],[Beginning
Balance]]-PaymentSchedule3[[#This Row],[Principal]],0),"")</f>
        <v/>
      </c>
      <c r="K146" s="15" t="str">
        <f>IF(PaymentSchedule3[[#This Row],[Payment Number]]&lt;&gt;"",SUM(INDEX(PaymentSchedule3[Interest],1,1):PaymentSchedule3[[#This Row],[Interest]]),"")</f>
        <v/>
      </c>
    </row>
    <row r="147" spans="2:11" ht="15.6" x14ac:dyDescent="0.3">
      <c r="B147" s="13" t="str">
        <f>IF(LoanIsGood,IF(ROW()-ROW(PaymentSchedule3[[#Headers],[Payment Number]])&gt;ScheduledNumberOfPayments,"",ROW()-ROW(PaymentSchedule3[[#Headers],[Payment Number]])),"")</f>
        <v/>
      </c>
      <c r="C147" s="14" t="str">
        <f>IF(PaymentSchedule3[[#This Row],[Payment Number]]&lt;&gt;"",EOMONTH(LoanStartDate,ROW(PaymentSchedule3[[#This Row],[Payment Number]])-ROW(PaymentSchedule3[[#Headers],[Payment Number]])-2)+DAY(LoanStartDate),"")</f>
        <v/>
      </c>
      <c r="D147" s="15" t="str">
        <f>IF(PaymentSchedule3[[#This Row],[Payment Number]]&lt;&gt;"",IF(ROW()-ROW(PaymentSchedule3[[#Headers],[Beginning
Balance]])=1,LoanAmount,INDEX(PaymentSchedule3[Ending
Balance],ROW()-ROW(PaymentSchedule3[[#Headers],[Beginning
Balance]])-1)),"")</f>
        <v/>
      </c>
      <c r="E147" s="15" t="str">
        <f>IF(PaymentSchedule3[[#This Row],[Payment Number]]&lt;&gt;"",ScheduledPayment,"")</f>
        <v/>
      </c>
      <c r="F147"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7"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7" s="15" t="str">
        <f>IF(PaymentSchedule3[[#This Row],[Payment Number]]&lt;&gt;"",PaymentSchedule3[[#This Row],[Total
Payment]]-PaymentSchedule3[[#This Row],[Interest]],"")</f>
        <v/>
      </c>
      <c r="I147" s="15" t="str">
        <f>IF(PaymentSchedule3[[#This Row],[Payment Number]]&lt;&gt;"",PaymentSchedule3[[#This Row],[Beginning
Balance]]*(InterestRate/PaymentsPerYear),"")</f>
        <v/>
      </c>
      <c r="J147" s="15" t="str">
        <f>IF(PaymentSchedule3[[#This Row],[Payment Number]]&lt;&gt;"",IF(PaymentSchedule3[[#This Row],[Scheduled Payment]]+PaymentSchedule3[[#This Row],[Extra
Payment]]&lt;=PaymentSchedule3[[#This Row],[Beginning
Balance]],PaymentSchedule3[[#This Row],[Beginning
Balance]]-PaymentSchedule3[[#This Row],[Principal]],0),"")</f>
        <v/>
      </c>
      <c r="K147" s="15" t="str">
        <f>IF(PaymentSchedule3[[#This Row],[Payment Number]]&lt;&gt;"",SUM(INDEX(PaymentSchedule3[Interest],1,1):PaymentSchedule3[[#This Row],[Interest]]),"")</f>
        <v/>
      </c>
    </row>
    <row r="148" spans="2:11" ht="15.6" x14ac:dyDescent="0.3">
      <c r="B148" s="13" t="str">
        <f>IF(LoanIsGood,IF(ROW()-ROW(PaymentSchedule3[[#Headers],[Payment Number]])&gt;ScheduledNumberOfPayments,"",ROW()-ROW(PaymentSchedule3[[#Headers],[Payment Number]])),"")</f>
        <v/>
      </c>
      <c r="C148" s="14" t="str">
        <f>IF(PaymentSchedule3[[#This Row],[Payment Number]]&lt;&gt;"",EOMONTH(LoanStartDate,ROW(PaymentSchedule3[[#This Row],[Payment Number]])-ROW(PaymentSchedule3[[#Headers],[Payment Number]])-2)+DAY(LoanStartDate),"")</f>
        <v/>
      </c>
      <c r="D148" s="15" t="str">
        <f>IF(PaymentSchedule3[[#This Row],[Payment Number]]&lt;&gt;"",IF(ROW()-ROW(PaymentSchedule3[[#Headers],[Beginning
Balance]])=1,LoanAmount,INDEX(PaymentSchedule3[Ending
Balance],ROW()-ROW(PaymentSchedule3[[#Headers],[Beginning
Balance]])-1)),"")</f>
        <v/>
      </c>
      <c r="E148" s="15" t="str">
        <f>IF(PaymentSchedule3[[#This Row],[Payment Number]]&lt;&gt;"",ScheduledPayment,"")</f>
        <v/>
      </c>
      <c r="F148"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8"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8" s="15" t="str">
        <f>IF(PaymentSchedule3[[#This Row],[Payment Number]]&lt;&gt;"",PaymentSchedule3[[#This Row],[Total
Payment]]-PaymentSchedule3[[#This Row],[Interest]],"")</f>
        <v/>
      </c>
      <c r="I148" s="15" t="str">
        <f>IF(PaymentSchedule3[[#This Row],[Payment Number]]&lt;&gt;"",PaymentSchedule3[[#This Row],[Beginning
Balance]]*(InterestRate/PaymentsPerYear),"")</f>
        <v/>
      </c>
      <c r="J148" s="15" t="str">
        <f>IF(PaymentSchedule3[[#This Row],[Payment Number]]&lt;&gt;"",IF(PaymentSchedule3[[#This Row],[Scheduled Payment]]+PaymentSchedule3[[#This Row],[Extra
Payment]]&lt;=PaymentSchedule3[[#This Row],[Beginning
Balance]],PaymentSchedule3[[#This Row],[Beginning
Balance]]-PaymentSchedule3[[#This Row],[Principal]],0),"")</f>
        <v/>
      </c>
      <c r="K148" s="15" t="str">
        <f>IF(PaymentSchedule3[[#This Row],[Payment Number]]&lt;&gt;"",SUM(INDEX(PaymentSchedule3[Interest],1,1):PaymentSchedule3[[#This Row],[Interest]]),"")</f>
        <v/>
      </c>
    </row>
    <row r="149" spans="2:11" ht="15.6" x14ac:dyDescent="0.3">
      <c r="B149" s="13" t="str">
        <f>IF(LoanIsGood,IF(ROW()-ROW(PaymentSchedule3[[#Headers],[Payment Number]])&gt;ScheduledNumberOfPayments,"",ROW()-ROW(PaymentSchedule3[[#Headers],[Payment Number]])),"")</f>
        <v/>
      </c>
      <c r="C149" s="14" t="str">
        <f>IF(PaymentSchedule3[[#This Row],[Payment Number]]&lt;&gt;"",EOMONTH(LoanStartDate,ROW(PaymentSchedule3[[#This Row],[Payment Number]])-ROW(PaymentSchedule3[[#Headers],[Payment Number]])-2)+DAY(LoanStartDate),"")</f>
        <v/>
      </c>
      <c r="D149" s="15" t="str">
        <f>IF(PaymentSchedule3[[#This Row],[Payment Number]]&lt;&gt;"",IF(ROW()-ROW(PaymentSchedule3[[#Headers],[Beginning
Balance]])=1,LoanAmount,INDEX(PaymentSchedule3[Ending
Balance],ROW()-ROW(PaymentSchedule3[[#Headers],[Beginning
Balance]])-1)),"")</f>
        <v/>
      </c>
      <c r="E149" s="15" t="str">
        <f>IF(PaymentSchedule3[[#This Row],[Payment Number]]&lt;&gt;"",ScheduledPayment,"")</f>
        <v/>
      </c>
      <c r="F149"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49"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49" s="15" t="str">
        <f>IF(PaymentSchedule3[[#This Row],[Payment Number]]&lt;&gt;"",PaymentSchedule3[[#This Row],[Total
Payment]]-PaymentSchedule3[[#This Row],[Interest]],"")</f>
        <v/>
      </c>
      <c r="I149" s="15" t="str">
        <f>IF(PaymentSchedule3[[#This Row],[Payment Number]]&lt;&gt;"",PaymentSchedule3[[#This Row],[Beginning
Balance]]*(InterestRate/PaymentsPerYear),"")</f>
        <v/>
      </c>
      <c r="J149" s="15" t="str">
        <f>IF(PaymentSchedule3[[#This Row],[Payment Number]]&lt;&gt;"",IF(PaymentSchedule3[[#This Row],[Scheduled Payment]]+PaymentSchedule3[[#This Row],[Extra
Payment]]&lt;=PaymentSchedule3[[#This Row],[Beginning
Balance]],PaymentSchedule3[[#This Row],[Beginning
Balance]]-PaymentSchedule3[[#This Row],[Principal]],0),"")</f>
        <v/>
      </c>
      <c r="K149" s="15" t="str">
        <f>IF(PaymentSchedule3[[#This Row],[Payment Number]]&lt;&gt;"",SUM(INDEX(PaymentSchedule3[Interest],1,1):PaymentSchedule3[[#This Row],[Interest]]),"")</f>
        <v/>
      </c>
    </row>
    <row r="150" spans="2:11" ht="15.6" x14ac:dyDescent="0.3">
      <c r="B150" s="13" t="str">
        <f>IF(LoanIsGood,IF(ROW()-ROW(PaymentSchedule3[[#Headers],[Payment Number]])&gt;ScheduledNumberOfPayments,"",ROW()-ROW(PaymentSchedule3[[#Headers],[Payment Number]])),"")</f>
        <v/>
      </c>
      <c r="C150" s="14" t="str">
        <f>IF(PaymentSchedule3[[#This Row],[Payment Number]]&lt;&gt;"",EOMONTH(LoanStartDate,ROW(PaymentSchedule3[[#This Row],[Payment Number]])-ROW(PaymentSchedule3[[#Headers],[Payment Number]])-2)+DAY(LoanStartDate),"")</f>
        <v/>
      </c>
      <c r="D150" s="15" t="str">
        <f>IF(PaymentSchedule3[[#This Row],[Payment Number]]&lt;&gt;"",IF(ROW()-ROW(PaymentSchedule3[[#Headers],[Beginning
Balance]])=1,LoanAmount,INDEX(PaymentSchedule3[Ending
Balance],ROW()-ROW(PaymentSchedule3[[#Headers],[Beginning
Balance]])-1)),"")</f>
        <v/>
      </c>
      <c r="E150" s="15" t="str">
        <f>IF(PaymentSchedule3[[#This Row],[Payment Number]]&lt;&gt;"",ScheduledPayment,"")</f>
        <v/>
      </c>
      <c r="F150"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0"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0" s="15" t="str">
        <f>IF(PaymentSchedule3[[#This Row],[Payment Number]]&lt;&gt;"",PaymentSchedule3[[#This Row],[Total
Payment]]-PaymentSchedule3[[#This Row],[Interest]],"")</f>
        <v/>
      </c>
      <c r="I150" s="15" t="str">
        <f>IF(PaymentSchedule3[[#This Row],[Payment Number]]&lt;&gt;"",PaymentSchedule3[[#This Row],[Beginning
Balance]]*(InterestRate/PaymentsPerYear),"")</f>
        <v/>
      </c>
      <c r="J150" s="15" t="str">
        <f>IF(PaymentSchedule3[[#This Row],[Payment Number]]&lt;&gt;"",IF(PaymentSchedule3[[#This Row],[Scheduled Payment]]+PaymentSchedule3[[#This Row],[Extra
Payment]]&lt;=PaymentSchedule3[[#This Row],[Beginning
Balance]],PaymentSchedule3[[#This Row],[Beginning
Balance]]-PaymentSchedule3[[#This Row],[Principal]],0),"")</f>
        <v/>
      </c>
      <c r="K150" s="15" t="str">
        <f>IF(PaymentSchedule3[[#This Row],[Payment Number]]&lt;&gt;"",SUM(INDEX(PaymentSchedule3[Interest],1,1):PaymentSchedule3[[#This Row],[Interest]]),"")</f>
        <v/>
      </c>
    </row>
    <row r="151" spans="2:11" ht="15.6" x14ac:dyDescent="0.3">
      <c r="B151" s="13" t="str">
        <f>IF(LoanIsGood,IF(ROW()-ROW(PaymentSchedule3[[#Headers],[Payment Number]])&gt;ScheduledNumberOfPayments,"",ROW()-ROW(PaymentSchedule3[[#Headers],[Payment Number]])),"")</f>
        <v/>
      </c>
      <c r="C151" s="14" t="str">
        <f>IF(PaymentSchedule3[[#This Row],[Payment Number]]&lt;&gt;"",EOMONTH(LoanStartDate,ROW(PaymentSchedule3[[#This Row],[Payment Number]])-ROW(PaymentSchedule3[[#Headers],[Payment Number]])-2)+DAY(LoanStartDate),"")</f>
        <v/>
      </c>
      <c r="D151" s="15" t="str">
        <f>IF(PaymentSchedule3[[#This Row],[Payment Number]]&lt;&gt;"",IF(ROW()-ROW(PaymentSchedule3[[#Headers],[Beginning
Balance]])=1,LoanAmount,INDEX(PaymentSchedule3[Ending
Balance],ROW()-ROW(PaymentSchedule3[[#Headers],[Beginning
Balance]])-1)),"")</f>
        <v/>
      </c>
      <c r="E151" s="15" t="str">
        <f>IF(PaymentSchedule3[[#This Row],[Payment Number]]&lt;&gt;"",ScheduledPayment,"")</f>
        <v/>
      </c>
      <c r="F151"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1"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1" s="15" t="str">
        <f>IF(PaymentSchedule3[[#This Row],[Payment Number]]&lt;&gt;"",PaymentSchedule3[[#This Row],[Total
Payment]]-PaymentSchedule3[[#This Row],[Interest]],"")</f>
        <v/>
      </c>
      <c r="I151" s="15" t="str">
        <f>IF(PaymentSchedule3[[#This Row],[Payment Number]]&lt;&gt;"",PaymentSchedule3[[#This Row],[Beginning
Balance]]*(InterestRate/PaymentsPerYear),"")</f>
        <v/>
      </c>
      <c r="J151" s="15" t="str">
        <f>IF(PaymentSchedule3[[#This Row],[Payment Number]]&lt;&gt;"",IF(PaymentSchedule3[[#This Row],[Scheduled Payment]]+PaymentSchedule3[[#This Row],[Extra
Payment]]&lt;=PaymentSchedule3[[#This Row],[Beginning
Balance]],PaymentSchedule3[[#This Row],[Beginning
Balance]]-PaymentSchedule3[[#This Row],[Principal]],0),"")</f>
        <v/>
      </c>
      <c r="K151" s="15" t="str">
        <f>IF(PaymentSchedule3[[#This Row],[Payment Number]]&lt;&gt;"",SUM(INDEX(PaymentSchedule3[Interest],1,1):PaymentSchedule3[[#This Row],[Interest]]),"")</f>
        <v/>
      </c>
    </row>
    <row r="152" spans="2:11" ht="15.6" x14ac:dyDescent="0.3">
      <c r="B152" s="13" t="str">
        <f>IF(LoanIsGood,IF(ROW()-ROW(PaymentSchedule3[[#Headers],[Payment Number]])&gt;ScheduledNumberOfPayments,"",ROW()-ROW(PaymentSchedule3[[#Headers],[Payment Number]])),"")</f>
        <v/>
      </c>
      <c r="C152" s="14" t="str">
        <f>IF(PaymentSchedule3[[#This Row],[Payment Number]]&lt;&gt;"",EOMONTH(LoanStartDate,ROW(PaymentSchedule3[[#This Row],[Payment Number]])-ROW(PaymentSchedule3[[#Headers],[Payment Number]])-2)+DAY(LoanStartDate),"")</f>
        <v/>
      </c>
      <c r="D152" s="15" t="str">
        <f>IF(PaymentSchedule3[[#This Row],[Payment Number]]&lt;&gt;"",IF(ROW()-ROW(PaymentSchedule3[[#Headers],[Beginning
Balance]])=1,LoanAmount,INDEX(PaymentSchedule3[Ending
Balance],ROW()-ROW(PaymentSchedule3[[#Headers],[Beginning
Balance]])-1)),"")</f>
        <v/>
      </c>
      <c r="E152" s="15" t="str">
        <f>IF(PaymentSchedule3[[#This Row],[Payment Number]]&lt;&gt;"",ScheduledPayment,"")</f>
        <v/>
      </c>
      <c r="F152"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2"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2" s="15" t="str">
        <f>IF(PaymentSchedule3[[#This Row],[Payment Number]]&lt;&gt;"",PaymentSchedule3[[#This Row],[Total
Payment]]-PaymentSchedule3[[#This Row],[Interest]],"")</f>
        <v/>
      </c>
      <c r="I152" s="15" t="str">
        <f>IF(PaymentSchedule3[[#This Row],[Payment Number]]&lt;&gt;"",PaymentSchedule3[[#This Row],[Beginning
Balance]]*(InterestRate/PaymentsPerYear),"")</f>
        <v/>
      </c>
      <c r="J152" s="15" t="str">
        <f>IF(PaymentSchedule3[[#This Row],[Payment Number]]&lt;&gt;"",IF(PaymentSchedule3[[#This Row],[Scheduled Payment]]+PaymentSchedule3[[#This Row],[Extra
Payment]]&lt;=PaymentSchedule3[[#This Row],[Beginning
Balance]],PaymentSchedule3[[#This Row],[Beginning
Balance]]-PaymentSchedule3[[#This Row],[Principal]],0),"")</f>
        <v/>
      </c>
      <c r="K152" s="15" t="str">
        <f>IF(PaymentSchedule3[[#This Row],[Payment Number]]&lt;&gt;"",SUM(INDEX(PaymentSchedule3[Interest],1,1):PaymentSchedule3[[#This Row],[Interest]]),"")</f>
        <v/>
      </c>
    </row>
    <row r="153" spans="2:11" ht="15.6" x14ac:dyDescent="0.3">
      <c r="B153" s="13" t="str">
        <f>IF(LoanIsGood,IF(ROW()-ROW(PaymentSchedule3[[#Headers],[Payment Number]])&gt;ScheduledNumberOfPayments,"",ROW()-ROW(PaymentSchedule3[[#Headers],[Payment Number]])),"")</f>
        <v/>
      </c>
      <c r="C153" s="14" t="str">
        <f>IF(PaymentSchedule3[[#This Row],[Payment Number]]&lt;&gt;"",EOMONTH(LoanStartDate,ROW(PaymentSchedule3[[#This Row],[Payment Number]])-ROW(PaymentSchedule3[[#Headers],[Payment Number]])-2)+DAY(LoanStartDate),"")</f>
        <v/>
      </c>
      <c r="D153" s="15" t="str">
        <f>IF(PaymentSchedule3[[#This Row],[Payment Number]]&lt;&gt;"",IF(ROW()-ROW(PaymentSchedule3[[#Headers],[Beginning
Balance]])=1,LoanAmount,INDEX(PaymentSchedule3[Ending
Balance],ROW()-ROW(PaymentSchedule3[[#Headers],[Beginning
Balance]])-1)),"")</f>
        <v/>
      </c>
      <c r="E153" s="15" t="str">
        <f>IF(PaymentSchedule3[[#This Row],[Payment Number]]&lt;&gt;"",ScheduledPayment,"")</f>
        <v/>
      </c>
      <c r="F153"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3"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3" s="15" t="str">
        <f>IF(PaymentSchedule3[[#This Row],[Payment Number]]&lt;&gt;"",PaymentSchedule3[[#This Row],[Total
Payment]]-PaymentSchedule3[[#This Row],[Interest]],"")</f>
        <v/>
      </c>
      <c r="I153" s="15" t="str">
        <f>IF(PaymentSchedule3[[#This Row],[Payment Number]]&lt;&gt;"",PaymentSchedule3[[#This Row],[Beginning
Balance]]*(InterestRate/PaymentsPerYear),"")</f>
        <v/>
      </c>
      <c r="J153" s="15" t="str">
        <f>IF(PaymentSchedule3[[#This Row],[Payment Number]]&lt;&gt;"",IF(PaymentSchedule3[[#This Row],[Scheduled Payment]]+PaymentSchedule3[[#This Row],[Extra
Payment]]&lt;=PaymentSchedule3[[#This Row],[Beginning
Balance]],PaymentSchedule3[[#This Row],[Beginning
Balance]]-PaymentSchedule3[[#This Row],[Principal]],0),"")</f>
        <v/>
      </c>
      <c r="K153" s="15" t="str">
        <f>IF(PaymentSchedule3[[#This Row],[Payment Number]]&lt;&gt;"",SUM(INDEX(PaymentSchedule3[Interest],1,1):PaymentSchedule3[[#This Row],[Interest]]),"")</f>
        <v/>
      </c>
    </row>
    <row r="154" spans="2:11" ht="15.6" x14ac:dyDescent="0.3">
      <c r="B154" s="13" t="str">
        <f>IF(LoanIsGood,IF(ROW()-ROW(PaymentSchedule3[[#Headers],[Payment Number]])&gt;ScheduledNumberOfPayments,"",ROW()-ROW(PaymentSchedule3[[#Headers],[Payment Number]])),"")</f>
        <v/>
      </c>
      <c r="C154" s="14" t="str">
        <f>IF(PaymentSchedule3[[#This Row],[Payment Number]]&lt;&gt;"",EOMONTH(LoanStartDate,ROW(PaymentSchedule3[[#This Row],[Payment Number]])-ROW(PaymentSchedule3[[#Headers],[Payment Number]])-2)+DAY(LoanStartDate),"")</f>
        <v/>
      </c>
      <c r="D154" s="15" t="str">
        <f>IF(PaymentSchedule3[[#This Row],[Payment Number]]&lt;&gt;"",IF(ROW()-ROW(PaymentSchedule3[[#Headers],[Beginning
Balance]])=1,LoanAmount,INDEX(PaymentSchedule3[Ending
Balance],ROW()-ROW(PaymentSchedule3[[#Headers],[Beginning
Balance]])-1)),"")</f>
        <v/>
      </c>
      <c r="E154" s="15" t="str">
        <f>IF(PaymentSchedule3[[#This Row],[Payment Number]]&lt;&gt;"",ScheduledPayment,"")</f>
        <v/>
      </c>
      <c r="F154"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4"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4" s="15" t="str">
        <f>IF(PaymentSchedule3[[#This Row],[Payment Number]]&lt;&gt;"",PaymentSchedule3[[#This Row],[Total
Payment]]-PaymentSchedule3[[#This Row],[Interest]],"")</f>
        <v/>
      </c>
      <c r="I154" s="15" t="str">
        <f>IF(PaymentSchedule3[[#This Row],[Payment Number]]&lt;&gt;"",PaymentSchedule3[[#This Row],[Beginning
Balance]]*(InterestRate/PaymentsPerYear),"")</f>
        <v/>
      </c>
      <c r="J154" s="15" t="str">
        <f>IF(PaymentSchedule3[[#This Row],[Payment Number]]&lt;&gt;"",IF(PaymentSchedule3[[#This Row],[Scheduled Payment]]+PaymentSchedule3[[#This Row],[Extra
Payment]]&lt;=PaymentSchedule3[[#This Row],[Beginning
Balance]],PaymentSchedule3[[#This Row],[Beginning
Balance]]-PaymentSchedule3[[#This Row],[Principal]],0),"")</f>
        <v/>
      </c>
      <c r="K154" s="15" t="str">
        <f>IF(PaymentSchedule3[[#This Row],[Payment Number]]&lt;&gt;"",SUM(INDEX(PaymentSchedule3[Interest],1,1):PaymentSchedule3[[#This Row],[Interest]]),"")</f>
        <v/>
      </c>
    </row>
    <row r="155" spans="2:11" ht="15.6" x14ac:dyDescent="0.3">
      <c r="B155" s="13" t="str">
        <f>IF(LoanIsGood,IF(ROW()-ROW(PaymentSchedule3[[#Headers],[Payment Number]])&gt;ScheduledNumberOfPayments,"",ROW()-ROW(PaymentSchedule3[[#Headers],[Payment Number]])),"")</f>
        <v/>
      </c>
      <c r="C155" s="14" t="str">
        <f>IF(PaymentSchedule3[[#This Row],[Payment Number]]&lt;&gt;"",EOMONTH(LoanStartDate,ROW(PaymentSchedule3[[#This Row],[Payment Number]])-ROW(PaymentSchedule3[[#Headers],[Payment Number]])-2)+DAY(LoanStartDate),"")</f>
        <v/>
      </c>
      <c r="D155" s="15" t="str">
        <f>IF(PaymentSchedule3[[#This Row],[Payment Number]]&lt;&gt;"",IF(ROW()-ROW(PaymentSchedule3[[#Headers],[Beginning
Balance]])=1,LoanAmount,INDEX(PaymentSchedule3[Ending
Balance],ROW()-ROW(PaymentSchedule3[[#Headers],[Beginning
Balance]])-1)),"")</f>
        <v/>
      </c>
      <c r="E155" s="15" t="str">
        <f>IF(PaymentSchedule3[[#This Row],[Payment Number]]&lt;&gt;"",ScheduledPayment,"")</f>
        <v/>
      </c>
      <c r="F155"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5"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5" s="15" t="str">
        <f>IF(PaymentSchedule3[[#This Row],[Payment Number]]&lt;&gt;"",PaymentSchedule3[[#This Row],[Total
Payment]]-PaymentSchedule3[[#This Row],[Interest]],"")</f>
        <v/>
      </c>
      <c r="I155" s="15" t="str">
        <f>IF(PaymentSchedule3[[#This Row],[Payment Number]]&lt;&gt;"",PaymentSchedule3[[#This Row],[Beginning
Balance]]*(InterestRate/PaymentsPerYear),"")</f>
        <v/>
      </c>
      <c r="J155" s="15" t="str">
        <f>IF(PaymentSchedule3[[#This Row],[Payment Number]]&lt;&gt;"",IF(PaymentSchedule3[[#This Row],[Scheduled Payment]]+PaymentSchedule3[[#This Row],[Extra
Payment]]&lt;=PaymentSchedule3[[#This Row],[Beginning
Balance]],PaymentSchedule3[[#This Row],[Beginning
Balance]]-PaymentSchedule3[[#This Row],[Principal]],0),"")</f>
        <v/>
      </c>
      <c r="K155" s="15" t="str">
        <f>IF(PaymentSchedule3[[#This Row],[Payment Number]]&lt;&gt;"",SUM(INDEX(PaymentSchedule3[Interest],1,1):PaymentSchedule3[[#This Row],[Interest]]),"")</f>
        <v/>
      </c>
    </row>
    <row r="156" spans="2:11" ht="15.6" x14ac:dyDescent="0.3">
      <c r="B156" s="13" t="str">
        <f>IF(LoanIsGood,IF(ROW()-ROW(PaymentSchedule3[[#Headers],[Payment Number]])&gt;ScheduledNumberOfPayments,"",ROW()-ROW(PaymentSchedule3[[#Headers],[Payment Number]])),"")</f>
        <v/>
      </c>
      <c r="C156" s="14" t="str">
        <f>IF(PaymentSchedule3[[#This Row],[Payment Number]]&lt;&gt;"",EOMONTH(LoanStartDate,ROW(PaymentSchedule3[[#This Row],[Payment Number]])-ROW(PaymentSchedule3[[#Headers],[Payment Number]])-2)+DAY(LoanStartDate),"")</f>
        <v/>
      </c>
      <c r="D156" s="15" t="str">
        <f>IF(PaymentSchedule3[[#This Row],[Payment Number]]&lt;&gt;"",IF(ROW()-ROW(PaymentSchedule3[[#Headers],[Beginning
Balance]])=1,LoanAmount,INDEX(PaymentSchedule3[Ending
Balance],ROW()-ROW(PaymentSchedule3[[#Headers],[Beginning
Balance]])-1)),"")</f>
        <v/>
      </c>
      <c r="E156" s="15" t="str">
        <f>IF(PaymentSchedule3[[#This Row],[Payment Number]]&lt;&gt;"",ScheduledPayment,"")</f>
        <v/>
      </c>
      <c r="F156"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6"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6" s="15" t="str">
        <f>IF(PaymentSchedule3[[#This Row],[Payment Number]]&lt;&gt;"",PaymentSchedule3[[#This Row],[Total
Payment]]-PaymentSchedule3[[#This Row],[Interest]],"")</f>
        <v/>
      </c>
      <c r="I156" s="15" t="str">
        <f>IF(PaymentSchedule3[[#This Row],[Payment Number]]&lt;&gt;"",PaymentSchedule3[[#This Row],[Beginning
Balance]]*(InterestRate/PaymentsPerYear),"")</f>
        <v/>
      </c>
      <c r="J156" s="15" t="str">
        <f>IF(PaymentSchedule3[[#This Row],[Payment Number]]&lt;&gt;"",IF(PaymentSchedule3[[#This Row],[Scheduled Payment]]+PaymentSchedule3[[#This Row],[Extra
Payment]]&lt;=PaymentSchedule3[[#This Row],[Beginning
Balance]],PaymentSchedule3[[#This Row],[Beginning
Balance]]-PaymentSchedule3[[#This Row],[Principal]],0),"")</f>
        <v/>
      </c>
      <c r="K156" s="15" t="str">
        <f>IF(PaymentSchedule3[[#This Row],[Payment Number]]&lt;&gt;"",SUM(INDEX(PaymentSchedule3[Interest],1,1):PaymentSchedule3[[#This Row],[Interest]]),"")</f>
        <v/>
      </c>
    </row>
    <row r="157" spans="2:11" ht="15.6" x14ac:dyDescent="0.3">
      <c r="B157" s="13" t="str">
        <f>IF(LoanIsGood,IF(ROW()-ROW(PaymentSchedule3[[#Headers],[Payment Number]])&gt;ScheduledNumberOfPayments,"",ROW()-ROW(PaymentSchedule3[[#Headers],[Payment Number]])),"")</f>
        <v/>
      </c>
      <c r="C157" s="14" t="str">
        <f>IF(PaymentSchedule3[[#This Row],[Payment Number]]&lt;&gt;"",EOMONTH(LoanStartDate,ROW(PaymentSchedule3[[#This Row],[Payment Number]])-ROW(PaymentSchedule3[[#Headers],[Payment Number]])-2)+DAY(LoanStartDate),"")</f>
        <v/>
      </c>
      <c r="D157" s="15" t="str">
        <f>IF(PaymentSchedule3[[#This Row],[Payment Number]]&lt;&gt;"",IF(ROW()-ROW(PaymentSchedule3[[#Headers],[Beginning
Balance]])=1,LoanAmount,INDEX(PaymentSchedule3[Ending
Balance],ROW()-ROW(PaymentSchedule3[[#Headers],[Beginning
Balance]])-1)),"")</f>
        <v/>
      </c>
      <c r="E157" s="15" t="str">
        <f>IF(PaymentSchedule3[[#This Row],[Payment Number]]&lt;&gt;"",ScheduledPayment,"")</f>
        <v/>
      </c>
      <c r="F157"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7"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7" s="15" t="str">
        <f>IF(PaymentSchedule3[[#This Row],[Payment Number]]&lt;&gt;"",PaymentSchedule3[[#This Row],[Total
Payment]]-PaymentSchedule3[[#This Row],[Interest]],"")</f>
        <v/>
      </c>
      <c r="I157" s="15" t="str">
        <f>IF(PaymentSchedule3[[#This Row],[Payment Number]]&lt;&gt;"",PaymentSchedule3[[#This Row],[Beginning
Balance]]*(InterestRate/PaymentsPerYear),"")</f>
        <v/>
      </c>
      <c r="J157" s="15" t="str">
        <f>IF(PaymentSchedule3[[#This Row],[Payment Number]]&lt;&gt;"",IF(PaymentSchedule3[[#This Row],[Scheduled Payment]]+PaymentSchedule3[[#This Row],[Extra
Payment]]&lt;=PaymentSchedule3[[#This Row],[Beginning
Balance]],PaymentSchedule3[[#This Row],[Beginning
Balance]]-PaymentSchedule3[[#This Row],[Principal]],0),"")</f>
        <v/>
      </c>
      <c r="K157" s="15" t="str">
        <f>IF(PaymentSchedule3[[#This Row],[Payment Number]]&lt;&gt;"",SUM(INDEX(PaymentSchedule3[Interest],1,1):PaymentSchedule3[[#This Row],[Interest]]),"")</f>
        <v/>
      </c>
    </row>
    <row r="158" spans="2:11" ht="15.6" x14ac:dyDescent="0.3">
      <c r="B158" s="13" t="str">
        <f>IF(LoanIsGood,IF(ROW()-ROW(PaymentSchedule3[[#Headers],[Payment Number]])&gt;ScheduledNumberOfPayments,"",ROW()-ROW(PaymentSchedule3[[#Headers],[Payment Number]])),"")</f>
        <v/>
      </c>
      <c r="C158" s="14" t="str">
        <f>IF(PaymentSchedule3[[#This Row],[Payment Number]]&lt;&gt;"",EOMONTH(LoanStartDate,ROW(PaymentSchedule3[[#This Row],[Payment Number]])-ROW(PaymentSchedule3[[#Headers],[Payment Number]])-2)+DAY(LoanStartDate),"")</f>
        <v/>
      </c>
      <c r="D158" s="15" t="str">
        <f>IF(PaymentSchedule3[[#This Row],[Payment Number]]&lt;&gt;"",IF(ROW()-ROW(PaymentSchedule3[[#Headers],[Beginning
Balance]])=1,LoanAmount,INDEX(PaymentSchedule3[Ending
Balance],ROW()-ROW(PaymentSchedule3[[#Headers],[Beginning
Balance]])-1)),"")</f>
        <v/>
      </c>
      <c r="E158" s="15" t="str">
        <f>IF(PaymentSchedule3[[#This Row],[Payment Number]]&lt;&gt;"",ScheduledPayment,"")</f>
        <v/>
      </c>
      <c r="F158"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8"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8" s="15" t="str">
        <f>IF(PaymentSchedule3[[#This Row],[Payment Number]]&lt;&gt;"",PaymentSchedule3[[#This Row],[Total
Payment]]-PaymentSchedule3[[#This Row],[Interest]],"")</f>
        <v/>
      </c>
      <c r="I158" s="15" t="str">
        <f>IF(PaymentSchedule3[[#This Row],[Payment Number]]&lt;&gt;"",PaymentSchedule3[[#This Row],[Beginning
Balance]]*(InterestRate/PaymentsPerYear),"")</f>
        <v/>
      </c>
      <c r="J158" s="15" t="str">
        <f>IF(PaymentSchedule3[[#This Row],[Payment Number]]&lt;&gt;"",IF(PaymentSchedule3[[#This Row],[Scheduled Payment]]+PaymentSchedule3[[#This Row],[Extra
Payment]]&lt;=PaymentSchedule3[[#This Row],[Beginning
Balance]],PaymentSchedule3[[#This Row],[Beginning
Balance]]-PaymentSchedule3[[#This Row],[Principal]],0),"")</f>
        <v/>
      </c>
      <c r="K158" s="15" t="str">
        <f>IF(PaymentSchedule3[[#This Row],[Payment Number]]&lt;&gt;"",SUM(INDEX(PaymentSchedule3[Interest],1,1):PaymentSchedule3[[#This Row],[Interest]]),"")</f>
        <v/>
      </c>
    </row>
    <row r="159" spans="2:11" ht="15.6" x14ac:dyDescent="0.3">
      <c r="B159" s="13" t="str">
        <f>IF(LoanIsGood,IF(ROW()-ROW(PaymentSchedule3[[#Headers],[Payment Number]])&gt;ScheduledNumberOfPayments,"",ROW()-ROW(PaymentSchedule3[[#Headers],[Payment Number]])),"")</f>
        <v/>
      </c>
      <c r="C159" s="14" t="str">
        <f>IF(PaymentSchedule3[[#This Row],[Payment Number]]&lt;&gt;"",EOMONTH(LoanStartDate,ROW(PaymentSchedule3[[#This Row],[Payment Number]])-ROW(PaymentSchedule3[[#Headers],[Payment Number]])-2)+DAY(LoanStartDate),"")</f>
        <v/>
      </c>
      <c r="D159" s="15" t="str">
        <f>IF(PaymentSchedule3[[#This Row],[Payment Number]]&lt;&gt;"",IF(ROW()-ROW(PaymentSchedule3[[#Headers],[Beginning
Balance]])=1,LoanAmount,INDEX(PaymentSchedule3[Ending
Balance],ROW()-ROW(PaymentSchedule3[[#Headers],[Beginning
Balance]])-1)),"")</f>
        <v/>
      </c>
      <c r="E159" s="15" t="str">
        <f>IF(PaymentSchedule3[[#This Row],[Payment Number]]&lt;&gt;"",ScheduledPayment,"")</f>
        <v/>
      </c>
      <c r="F159"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59"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59" s="15" t="str">
        <f>IF(PaymentSchedule3[[#This Row],[Payment Number]]&lt;&gt;"",PaymentSchedule3[[#This Row],[Total
Payment]]-PaymentSchedule3[[#This Row],[Interest]],"")</f>
        <v/>
      </c>
      <c r="I159" s="15" t="str">
        <f>IF(PaymentSchedule3[[#This Row],[Payment Number]]&lt;&gt;"",PaymentSchedule3[[#This Row],[Beginning
Balance]]*(InterestRate/PaymentsPerYear),"")</f>
        <v/>
      </c>
      <c r="J159" s="15" t="str">
        <f>IF(PaymentSchedule3[[#This Row],[Payment Number]]&lt;&gt;"",IF(PaymentSchedule3[[#This Row],[Scheduled Payment]]+PaymentSchedule3[[#This Row],[Extra
Payment]]&lt;=PaymentSchedule3[[#This Row],[Beginning
Balance]],PaymentSchedule3[[#This Row],[Beginning
Balance]]-PaymentSchedule3[[#This Row],[Principal]],0),"")</f>
        <v/>
      </c>
      <c r="K159" s="15" t="str">
        <f>IF(PaymentSchedule3[[#This Row],[Payment Number]]&lt;&gt;"",SUM(INDEX(PaymentSchedule3[Interest],1,1):PaymentSchedule3[[#This Row],[Interest]]),"")</f>
        <v/>
      </c>
    </row>
    <row r="160" spans="2:11" ht="15.6" x14ac:dyDescent="0.3">
      <c r="B160" s="13" t="str">
        <f>IF(LoanIsGood,IF(ROW()-ROW(PaymentSchedule3[[#Headers],[Payment Number]])&gt;ScheduledNumberOfPayments,"",ROW()-ROW(PaymentSchedule3[[#Headers],[Payment Number]])),"")</f>
        <v/>
      </c>
      <c r="C160" s="14" t="str">
        <f>IF(PaymentSchedule3[[#This Row],[Payment Number]]&lt;&gt;"",EOMONTH(LoanStartDate,ROW(PaymentSchedule3[[#This Row],[Payment Number]])-ROW(PaymentSchedule3[[#Headers],[Payment Number]])-2)+DAY(LoanStartDate),"")</f>
        <v/>
      </c>
      <c r="D160" s="15" t="str">
        <f>IF(PaymentSchedule3[[#This Row],[Payment Number]]&lt;&gt;"",IF(ROW()-ROW(PaymentSchedule3[[#Headers],[Beginning
Balance]])=1,LoanAmount,INDEX(PaymentSchedule3[Ending
Balance],ROW()-ROW(PaymentSchedule3[[#Headers],[Beginning
Balance]])-1)),"")</f>
        <v/>
      </c>
      <c r="E160" s="15" t="str">
        <f>IF(PaymentSchedule3[[#This Row],[Payment Number]]&lt;&gt;"",ScheduledPayment,"")</f>
        <v/>
      </c>
      <c r="F160"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0"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0" s="15" t="str">
        <f>IF(PaymentSchedule3[[#This Row],[Payment Number]]&lt;&gt;"",PaymentSchedule3[[#This Row],[Total
Payment]]-PaymentSchedule3[[#This Row],[Interest]],"")</f>
        <v/>
      </c>
      <c r="I160" s="15" t="str">
        <f>IF(PaymentSchedule3[[#This Row],[Payment Number]]&lt;&gt;"",PaymentSchedule3[[#This Row],[Beginning
Balance]]*(InterestRate/PaymentsPerYear),"")</f>
        <v/>
      </c>
      <c r="J160" s="15" t="str">
        <f>IF(PaymentSchedule3[[#This Row],[Payment Number]]&lt;&gt;"",IF(PaymentSchedule3[[#This Row],[Scheduled Payment]]+PaymentSchedule3[[#This Row],[Extra
Payment]]&lt;=PaymentSchedule3[[#This Row],[Beginning
Balance]],PaymentSchedule3[[#This Row],[Beginning
Balance]]-PaymentSchedule3[[#This Row],[Principal]],0),"")</f>
        <v/>
      </c>
      <c r="K160" s="15" t="str">
        <f>IF(PaymentSchedule3[[#This Row],[Payment Number]]&lt;&gt;"",SUM(INDEX(PaymentSchedule3[Interest],1,1):PaymentSchedule3[[#This Row],[Interest]]),"")</f>
        <v/>
      </c>
    </row>
    <row r="161" spans="2:11" ht="15.6" x14ac:dyDescent="0.3">
      <c r="B161" s="13" t="str">
        <f>IF(LoanIsGood,IF(ROW()-ROW(PaymentSchedule3[[#Headers],[Payment Number]])&gt;ScheduledNumberOfPayments,"",ROW()-ROW(PaymentSchedule3[[#Headers],[Payment Number]])),"")</f>
        <v/>
      </c>
      <c r="C161" s="14" t="str">
        <f>IF(PaymentSchedule3[[#This Row],[Payment Number]]&lt;&gt;"",EOMONTH(LoanStartDate,ROW(PaymentSchedule3[[#This Row],[Payment Number]])-ROW(PaymentSchedule3[[#Headers],[Payment Number]])-2)+DAY(LoanStartDate),"")</f>
        <v/>
      </c>
      <c r="D161" s="15" t="str">
        <f>IF(PaymentSchedule3[[#This Row],[Payment Number]]&lt;&gt;"",IF(ROW()-ROW(PaymentSchedule3[[#Headers],[Beginning
Balance]])=1,LoanAmount,INDEX(PaymentSchedule3[Ending
Balance],ROW()-ROW(PaymentSchedule3[[#Headers],[Beginning
Balance]])-1)),"")</f>
        <v/>
      </c>
      <c r="E161" s="15" t="str">
        <f>IF(PaymentSchedule3[[#This Row],[Payment Number]]&lt;&gt;"",ScheduledPayment,"")</f>
        <v/>
      </c>
      <c r="F161"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1"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1" s="15" t="str">
        <f>IF(PaymentSchedule3[[#This Row],[Payment Number]]&lt;&gt;"",PaymentSchedule3[[#This Row],[Total
Payment]]-PaymentSchedule3[[#This Row],[Interest]],"")</f>
        <v/>
      </c>
      <c r="I161" s="15" t="str">
        <f>IF(PaymentSchedule3[[#This Row],[Payment Number]]&lt;&gt;"",PaymentSchedule3[[#This Row],[Beginning
Balance]]*(InterestRate/PaymentsPerYear),"")</f>
        <v/>
      </c>
      <c r="J161" s="15" t="str">
        <f>IF(PaymentSchedule3[[#This Row],[Payment Number]]&lt;&gt;"",IF(PaymentSchedule3[[#This Row],[Scheduled Payment]]+PaymentSchedule3[[#This Row],[Extra
Payment]]&lt;=PaymentSchedule3[[#This Row],[Beginning
Balance]],PaymentSchedule3[[#This Row],[Beginning
Balance]]-PaymentSchedule3[[#This Row],[Principal]],0),"")</f>
        <v/>
      </c>
      <c r="K161" s="15" t="str">
        <f>IF(PaymentSchedule3[[#This Row],[Payment Number]]&lt;&gt;"",SUM(INDEX(PaymentSchedule3[Interest],1,1):PaymentSchedule3[[#This Row],[Interest]]),"")</f>
        <v/>
      </c>
    </row>
    <row r="162" spans="2:11" ht="15.6" x14ac:dyDescent="0.3">
      <c r="B162" s="13" t="str">
        <f>IF(LoanIsGood,IF(ROW()-ROW(PaymentSchedule3[[#Headers],[Payment Number]])&gt;ScheduledNumberOfPayments,"",ROW()-ROW(PaymentSchedule3[[#Headers],[Payment Number]])),"")</f>
        <v/>
      </c>
      <c r="C162" s="14" t="str">
        <f>IF(PaymentSchedule3[[#This Row],[Payment Number]]&lt;&gt;"",EOMONTH(LoanStartDate,ROW(PaymentSchedule3[[#This Row],[Payment Number]])-ROW(PaymentSchedule3[[#Headers],[Payment Number]])-2)+DAY(LoanStartDate),"")</f>
        <v/>
      </c>
      <c r="D162" s="15" t="str">
        <f>IF(PaymentSchedule3[[#This Row],[Payment Number]]&lt;&gt;"",IF(ROW()-ROW(PaymentSchedule3[[#Headers],[Beginning
Balance]])=1,LoanAmount,INDEX(PaymentSchedule3[Ending
Balance],ROW()-ROW(PaymentSchedule3[[#Headers],[Beginning
Balance]])-1)),"")</f>
        <v/>
      </c>
      <c r="E162" s="15" t="str">
        <f>IF(PaymentSchedule3[[#This Row],[Payment Number]]&lt;&gt;"",ScheduledPayment,"")</f>
        <v/>
      </c>
      <c r="F162"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2"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2" s="15" t="str">
        <f>IF(PaymentSchedule3[[#This Row],[Payment Number]]&lt;&gt;"",PaymentSchedule3[[#This Row],[Total
Payment]]-PaymentSchedule3[[#This Row],[Interest]],"")</f>
        <v/>
      </c>
      <c r="I162" s="15" t="str">
        <f>IF(PaymentSchedule3[[#This Row],[Payment Number]]&lt;&gt;"",PaymentSchedule3[[#This Row],[Beginning
Balance]]*(InterestRate/PaymentsPerYear),"")</f>
        <v/>
      </c>
      <c r="J162" s="15" t="str">
        <f>IF(PaymentSchedule3[[#This Row],[Payment Number]]&lt;&gt;"",IF(PaymentSchedule3[[#This Row],[Scheduled Payment]]+PaymentSchedule3[[#This Row],[Extra
Payment]]&lt;=PaymentSchedule3[[#This Row],[Beginning
Balance]],PaymentSchedule3[[#This Row],[Beginning
Balance]]-PaymentSchedule3[[#This Row],[Principal]],0),"")</f>
        <v/>
      </c>
      <c r="K162" s="15" t="str">
        <f>IF(PaymentSchedule3[[#This Row],[Payment Number]]&lt;&gt;"",SUM(INDEX(PaymentSchedule3[Interest],1,1):PaymentSchedule3[[#This Row],[Interest]]),"")</f>
        <v/>
      </c>
    </row>
    <row r="163" spans="2:11" ht="15.6" x14ac:dyDescent="0.3">
      <c r="B163" s="13" t="str">
        <f>IF(LoanIsGood,IF(ROW()-ROW(PaymentSchedule3[[#Headers],[Payment Number]])&gt;ScheduledNumberOfPayments,"",ROW()-ROW(PaymentSchedule3[[#Headers],[Payment Number]])),"")</f>
        <v/>
      </c>
      <c r="C163" s="14" t="str">
        <f>IF(PaymentSchedule3[[#This Row],[Payment Number]]&lt;&gt;"",EOMONTH(LoanStartDate,ROW(PaymentSchedule3[[#This Row],[Payment Number]])-ROW(PaymentSchedule3[[#Headers],[Payment Number]])-2)+DAY(LoanStartDate),"")</f>
        <v/>
      </c>
      <c r="D163" s="15" t="str">
        <f>IF(PaymentSchedule3[[#This Row],[Payment Number]]&lt;&gt;"",IF(ROW()-ROW(PaymentSchedule3[[#Headers],[Beginning
Balance]])=1,LoanAmount,INDEX(PaymentSchedule3[Ending
Balance],ROW()-ROW(PaymentSchedule3[[#Headers],[Beginning
Balance]])-1)),"")</f>
        <v/>
      </c>
      <c r="E163" s="15" t="str">
        <f>IF(PaymentSchedule3[[#This Row],[Payment Number]]&lt;&gt;"",ScheduledPayment,"")</f>
        <v/>
      </c>
      <c r="F163"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3"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3" s="15" t="str">
        <f>IF(PaymentSchedule3[[#This Row],[Payment Number]]&lt;&gt;"",PaymentSchedule3[[#This Row],[Total
Payment]]-PaymentSchedule3[[#This Row],[Interest]],"")</f>
        <v/>
      </c>
      <c r="I163" s="15" t="str">
        <f>IF(PaymentSchedule3[[#This Row],[Payment Number]]&lt;&gt;"",PaymentSchedule3[[#This Row],[Beginning
Balance]]*(InterestRate/PaymentsPerYear),"")</f>
        <v/>
      </c>
      <c r="J163" s="15" t="str">
        <f>IF(PaymentSchedule3[[#This Row],[Payment Number]]&lt;&gt;"",IF(PaymentSchedule3[[#This Row],[Scheduled Payment]]+PaymentSchedule3[[#This Row],[Extra
Payment]]&lt;=PaymentSchedule3[[#This Row],[Beginning
Balance]],PaymentSchedule3[[#This Row],[Beginning
Balance]]-PaymentSchedule3[[#This Row],[Principal]],0),"")</f>
        <v/>
      </c>
      <c r="K163" s="15" t="str">
        <f>IF(PaymentSchedule3[[#This Row],[Payment Number]]&lt;&gt;"",SUM(INDEX(PaymentSchedule3[Interest],1,1):PaymentSchedule3[[#This Row],[Interest]]),"")</f>
        <v/>
      </c>
    </row>
    <row r="164" spans="2:11" ht="15.6" x14ac:dyDescent="0.3">
      <c r="B164" s="13" t="str">
        <f>IF(LoanIsGood,IF(ROW()-ROW(PaymentSchedule3[[#Headers],[Payment Number]])&gt;ScheduledNumberOfPayments,"",ROW()-ROW(PaymentSchedule3[[#Headers],[Payment Number]])),"")</f>
        <v/>
      </c>
      <c r="C164" s="14" t="str">
        <f>IF(PaymentSchedule3[[#This Row],[Payment Number]]&lt;&gt;"",EOMONTH(LoanStartDate,ROW(PaymentSchedule3[[#This Row],[Payment Number]])-ROW(PaymentSchedule3[[#Headers],[Payment Number]])-2)+DAY(LoanStartDate),"")</f>
        <v/>
      </c>
      <c r="D164" s="15" t="str">
        <f>IF(PaymentSchedule3[[#This Row],[Payment Number]]&lt;&gt;"",IF(ROW()-ROW(PaymentSchedule3[[#Headers],[Beginning
Balance]])=1,LoanAmount,INDEX(PaymentSchedule3[Ending
Balance],ROW()-ROW(PaymentSchedule3[[#Headers],[Beginning
Balance]])-1)),"")</f>
        <v/>
      </c>
      <c r="E164" s="15" t="str">
        <f>IF(PaymentSchedule3[[#This Row],[Payment Number]]&lt;&gt;"",ScheduledPayment,"")</f>
        <v/>
      </c>
      <c r="F164"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4"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4" s="15" t="str">
        <f>IF(PaymentSchedule3[[#This Row],[Payment Number]]&lt;&gt;"",PaymentSchedule3[[#This Row],[Total
Payment]]-PaymentSchedule3[[#This Row],[Interest]],"")</f>
        <v/>
      </c>
      <c r="I164" s="15" t="str">
        <f>IF(PaymentSchedule3[[#This Row],[Payment Number]]&lt;&gt;"",PaymentSchedule3[[#This Row],[Beginning
Balance]]*(InterestRate/PaymentsPerYear),"")</f>
        <v/>
      </c>
      <c r="J164" s="15" t="str">
        <f>IF(PaymentSchedule3[[#This Row],[Payment Number]]&lt;&gt;"",IF(PaymentSchedule3[[#This Row],[Scheduled Payment]]+PaymentSchedule3[[#This Row],[Extra
Payment]]&lt;=PaymentSchedule3[[#This Row],[Beginning
Balance]],PaymentSchedule3[[#This Row],[Beginning
Balance]]-PaymentSchedule3[[#This Row],[Principal]],0),"")</f>
        <v/>
      </c>
      <c r="K164" s="15" t="str">
        <f>IF(PaymentSchedule3[[#This Row],[Payment Number]]&lt;&gt;"",SUM(INDEX(PaymentSchedule3[Interest],1,1):PaymentSchedule3[[#This Row],[Interest]]),"")</f>
        <v/>
      </c>
    </row>
    <row r="165" spans="2:11" ht="15.6" x14ac:dyDescent="0.3">
      <c r="B165" s="13" t="str">
        <f>IF(LoanIsGood,IF(ROW()-ROW(PaymentSchedule3[[#Headers],[Payment Number]])&gt;ScheduledNumberOfPayments,"",ROW()-ROW(PaymentSchedule3[[#Headers],[Payment Number]])),"")</f>
        <v/>
      </c>
      <c r="C165" s="14" t="str">
        <f>IF(PaymentSchedule3[[#This Row],[Payment Number]]&lt;&gt;"",EOMONTH(LoanStartDate,ROW(PaymentSchedule3[[#This Row],[Payment Number]])-ROW(PaymentSchedule3[[#Headers],[Payment Number]])-2)+DAY(LoanStartDate),"")</f>
        <v/>
      </c>
      <c r="D165" s="15" t="str">
        <f>IF(PaymentSchedule3[[#This Row],[Payment Number]]&lt;&gt;"",IF(ROW()-ROW(PaymentSchedule3[[#Headers],[Beginning
Balance]])=1,LoanAmount,INDEX(PaymentSchedule3[Ending
Balance],ROW()-ROW(PaymentSchedule3[[#Headers],[Beginning
Balance]])-1)),"")</f>
        <v/>
      </c>
      <c r="E165" s="15" t="str">
        <f>IF(PaymentSchedule3[[#This Row],[Payment Number]]&lt;&gt;"",ScheduledPayment,"")</f>
        <v/>
      </c>
      <c r="F165"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5"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5" s="15" t="str">
        <f>IF(PaymentSchedule3[[#This Row],[Payment Number]]&lt;&gt;"",PaymentSchedule3[[#This Row],[Total
Payment]]-PaymentSchedule3[[#This Row],[Interest]],"")</f>
        <v/>
      </c>
      <c r="I165" s="15" t="str">
        <f>IF(PaymentSchedule3[[#This Row],[Payment Number]]&lt;&gt;"",PaymentSchedule3[[#This Row],[Beginning
Balance]]*(InterestRate/PaymentsPerYear),"")</f>
        <v/>
      </c>
      <c r="J165" s="15" t="str">
        <f>IF(PaymentSchedule3[[#This Row],[Payment Number]]&lt;&gt;"",IF(PaymentSchedule3[[#This Row],[Scheduled Payment]]+PaymentSchedule3[[#This Row],[Extra
Payment]]&lt;=PaymentSchedule3[[#This Row],[Beginning
Balance]],PaymentSchedule3[[#This Row],[Beginning
Balance]]-PaymentSchedule3[[#This Row],[Principal]],0),"")</f>
        <v/>
      </c>
      <c r="K165" s="15" t="str">
        <f>IF(PaymentSchedule3[[#This Row],[Payment Number]]&lt;&gt;"",SUM(INDEX(PaymentSchedule3[Interest],1,1):PaymentSchedule3[[#This Row],[Interest]]),"")</f>
        <v/>
      </c>
    </row>
    <row r="166" spans="2:11" ht="15.6" x14ac:dyDescent="0.3">
      <c r="B166" s="13" t="str">
        <f>IF(LoanIsGood,IF(ROW()-ROW(PaymentSchedule3[[#Headers],[Payment Number]])&gt;ScheduledNumberOfPayments,"",ROW()-ROW(PaymentSchedule3[[#Headers],[Payment Number]])),"")</f>
        <v/>
      </c>
      <c r="C166" s="14" t="str">
        <f>IF(PaymentSchedule3[[#This Row],[Payment Number]]&lt;&gt;"",EOMONTH(LoanStartDate,ROW(PaymentSchedule3[[#This Row],[Payment Number]])-ROW(PaymentSchedule3[[#Headers],[Payment Number]])-2)+DAY(LoanStartDate),"")</f>
        <v/>
      </c>
      <c r="D166" s="15" t="str">
        <f>IF(PaymentSchedule3[[#This Row],[Payment Number]]&lt;&gt;"",IF(ROW()-ROW(PaymentSchedule3[[#Headers],[Beginning
Balance]])=1,LoanAmount,INDEX(PaymentSchedule3[Ending
Balance],ROW()-ROW(PaymentSchedule3[[#Headers],[Beginning
Balance]])-1)),"")</f>
        <v/>
      </c>
      <c r="E166" s="15" t="str">
        <f>IF(PaymentSchedule3[[#This Row],[Payment Number]]&lt;&gt;"",ScheduledPayment,"")</f>
        <v/>
      </c>
      <c r="F166"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6"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6" s="15" t="str">
        <f>IF(PaymentSchedule3[[#This Row],[Payment Number]]&lt;&gt;"",PaymentSchedule3[[#This Row],[Total
Payment]]-PaymentSchedule3[[#This Row],[Interest]],"")</f>
        <v/>
      </c>
      <c r="I166" s="15" t="str">
        <f>IF(PaymentSchedule3[[#This Row],[Payment Number]]&lt;&gt;"",PaymentSchedule3[[#This Row],[Beginning
Balance]]*(InterestRate/PaymentsPerYear),"")</f>
        <v/>
      </c>
      <c r="J166" s="15" t="str">
        <f>IF(PaymentSchedule3[[#This Row],[Payment Number]]&lt;&gt;"",IF(PaymentSchedule3[[#This Row],[Scheduled Payment]]+PaymentSchedule3[[#This Row],[Extra
Payment]]&lt;=PaymentSchedule3[[#This Row],[Beginning
Balance]],PaymentSchedule3[[#This Row],[Beginning
Balance]]-PaymentSchedule3[[#This Row],[Principal]],0),"")</f>
        <v/>
      </c>
      <c r="K166" s="15" t="str">
        <f>IF(PaymentSchedule3[[#This Row],[Payment Number]]&lt;&gt;"",SUM(INDEX(PaymentSchedule3[Interest],1,1):PaymentSchedule3[[#This Row],[Interest]]),"")</f>
        <v/>
      </c>
    </row>
    <row r="167" spans="2:11" ht="15.6" x14ac:dyDescent="0.3">
      <c r="B167" s="13" t="str">
        <f>IF(LoanIsGood,IF(ROW()-ROW(PaymentSchedule3[[#Headers],[Payment Number]])&gt;ScheduledNumberOfPayments,"",ROW()-ROW(PaymentSchedule3[[#Headers],[Payment Number]])),"")</f>
        <v/>
      </c>
      <c r="C167" s="14" t="str">
        <f>IF(PaymentSchedule3[[#This Row],[Payment Number]]&lt;&gt;"",EOMONTH(LoanStartDate,ROW(PaymentSchedule3[[#This Row],[Payment Number]])-ROW(PaymentSchedule3[[#Headers],[Payment Number]])-2)+DAY(LoanStartDate),"")</f>
        <v/>
      </c>
      <c r="D167" s="15" t="str">
        <f>IF(PaymentSchedule3[[#This Row],[Payment Number]]&lt;&gt;"",IF(ROW()-ROW(PaymentSchedule3[[#Headers],[Beginning
Balance]])=1,LoanAmount,INDEX(PaymentSchedule3[Ending
Balance],ROW()-ROW(PaymentSchedule3[[#Headers],[Beginning
Balance]])-1)),"")</f>
        <v/>
      </c>
      <c r="E167" s="15" t="str">
        <f>IF(PaymentSchedule3[[#This Row],[Payment Number]]&lt;&gt;"",ScheduledPayment,"")</f>
        <v/>
      </c>
      <c r="F167"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7"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7" s="15" t="str">
        <f>IF(PaymentSchedule3[[#This Row],[Payment Number]]&lt;&gt;"",PaymentSchedule3[[#This Row],[Total
Payment]]-PaymentSchedule3[[#This Row],[Interest]],"")</f>
        <v/>
      </c>
      <c r="I167" s="15" t="str">
        <f>IF(PaymentSchedule3[[#This Row],[Payment Number]]&lt;&gt;"",PaymentSchedule3[[#This Row],[Beginning
Balance]]*(InterestRate/PaymentsPerYear),"")</f>
        <v/>
      </c>
      <c r="J167" s="15" t="str">
        <f>IF(PaymentSchedule3[[#This Row],[Payment Number]]&lt;&gt;"",IF(PaymentSchedule3[[#This Row],[Scheduled Payment]]+PaymentSchedule3[[#This Row],[Extra
Payment]]&lt;=PaymentSchedule3[[#This Row],[Beginning
Balance]],PaymentSchedule3[[#This Row],[Beginning
Balance]]-PaymentSchedule3[[#This Row],[Principal]],0),"")</f>
        <v/>
      </c>
      <c r="K167" s="15" t="str">
        <f>IF(PaymentSchedule3[[#This Row],[Payment Number]]&lt;&gt;"",SUM(INDEX(PaymentSchedule3[Interest],1,1):PaymentSchedule3[[#This Row],[Interest]]),"")</f>
        <v/>
      </c>
    </row>
    <row r="168" spans="2:11" ht="15.6" x14ac:dyDescent="0.3">
      <c r="B168" s="13" t="str">
        <f>IF(LoanIsGood,IF(ROW()-ROW(PaymentSchedule3[[#Headers],[Payment Number]])&gt;ScheduledNumberOfPayments,"",ROW()-ROW(PaymentSchedule3[[#Headers],[Payment Number]])),"")</f>
        <v/>
      </c>
      <c r="C168" s="14" t="str">
        <f>IF(PaymentSchedule3[[#This Row],[Payment Number]]&lt;&gt;"",EOMONTH(LoanStartDate,ROW(PaymentSchedule3[[#This Row],[Payment Number]])-ROW(PaymentSchedule3[[#Headers],[Payment Number]])-2)+DAY(LoanStartDate),"")</f>
        <v/>
      </c>
      <c r="D168" s="15" t="str">
        <f>IF(PaymentSchedule3[[#This Row],[Payment Number]]&lt;&gt;"",IF(ROW()-ROW(PaymentSchedule3[[#Headers],[Beginning
Balance]])=1,LoanAmount,INDEX(PaymentSchedule3[Ending
Balance],ROW()-ROW(PaymentSchedule3[[#Headers],[Beginning
Balance]])-1)),"")</f>
        <v/>
      </c>
      <c r="E168" s="15" t="str">
        <f>IF(PaymentSchedule3[[#This Row],[Payment Number]]&lt;&gt;"",ScheduledPayment,"")</f>
        <v/>
      </c>
      <c r="F168"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8"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8" s="15" t="str">
        <f>IF(PaymentSchedule3[[#This Row],[Payment Number]]&lt;&gt;"",PaymentSchedule3[[#This Row],[Total
Payment]]-PaymentSchedule3[[#This Row],[Interest]],"")</f>
        <v/>
      </c>
      <c r="I168" s="15" t="str">
        <f>IF(PaymentSchedule3[[#This Row],[Payment Number]]&lt;&gt;"",PaymentSchedule3[[#This Row],[Beginning
Balance]]*(InterestRate/PaymentsPerYear),"")</f>
        <v/>
      </c>
      <c r="J168" s="15" t="str">
        <f>IF(PaymentSchedule3[[#This Row],[Payment Number]]&lt;&gt;"",IF(PaymentSchedule3[[#This Row],[Scheduled Payment]]+PaymentSchedule3[[#This Row],[Extra
Payment]]&lt;=PaymentSchedule3[[#This Row],[Beginning
Balance]],PaymentSchedule3[[#This Row],[Beginning
Balance]]-PaymentSchedule3[[#This Row],[Principal]],0),"")</f>
        <v/>
      </c>
      <c r="K168" s="15" t="str">
        <f>IF(PaymentSchedule3[[#This Row],[Payment Number]]&lt;&gt;"",SUM(INDEX(PaymentSchedule3[Interest],1,1):PaymentSchedule3[[#This Row],[Interest]]),"")</f>
        <v/>
      </c>
    </row>
    <row r="169" spans="2:11" ht="15.6" x14ac:dyDescent="0.3">
      <c r="B169" s="13" t="str">
        <f>IF(LoanIsGood,IF(ROW()-ROW(PaymentSchedule3[[#Headers],[Payment Number]])&gt;ScheduledNumberOfPayments,"",ROW()-ROW(PaymentSchedule3[[#Headers],[Payment Number]])),"")</f>
        <v/>
      </c>
      <c r="C169" s="14" t="str">
        <f>IF(PaymentSchedule3[[#This Row],[Payment Number]]&lt;&gt;"",EOMONTH(LoanStartDate,ROW(PaymentSchedule3[[#This Row],[Payment Number]])-ROW(PaymentSchedule3[[#Headers],[Payment Number]])-2)+DAY(LoanStartDate),"")</f>
        <v/>
      </c>
      <c r="D169" s="15" t="str">
        <f>IF(PaymentSchedule3[[#This Row],[Payment Number]]&lt;&gt;"",IF(ROW()-ROW(PaymentSchedule3[[#Headers],[Beginning
Balance]])=1,LoanAmount,INDEX(PaymentSchedule3[Ending
Balance],ROW()-ROW(PaymentSchedule3[[#Headers],[Beginning
Balance]])-1)),"")</f>
        <v/>
      </c>
      <c r="E169" s="15" t="str">
        <f>IF(PaymentSchedule3[[#This Row],[Payment Number]]&lt;&gt;"",ScheduledPayment,"")</f>
        <v/>
      </c>
      <c r="F169"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69"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69" s="15" t="str">
        <f>IF(PaymentSchedule3[[#This Row],[Payment Number]]&lt;&gt;"",PaymentSchedule3[[#This Row],[Total
Payment]]-PaymentSchedule3[[#This Row],[Interest]],"")</f>
        <v/>
      </c>
      <c r="I169" s="15" t="str">
        <f>IF(PaymentSchedule3[[#This Row],[Payment Number]]&lt;&gt;"",PaymentSchedule3[[#This Row],[Beginning
Balance]]*(InterestRate/PaymentsPerYear),"")</f>
        <v/>
      </c>
      <c r="J169" s="15" t="str">
        <f>IF(PaymentSchedule3[[#This Row],[Payment Number]]&lt;&gt;"",IF(PaymentSchedule3[[#This Row],[Scheduled Payment]]+PaymentSchedule3[[#This Row],[Extra
Payment]]&lt;=PaymentSchedule3[[#This Row],[Beginning
Balance]],PaymentSchedule3[[#This Row],[Beginning
Balance]]-PaymentSchedule3[[#This Row],[Principal]],0),"")</f>
        <v/>
      </c>
      <c r="K169" s="15" t="str">
        <f>IF(PaymentSchedule3[[#This Row],[Payment Number]]&lt;&gt;"",SUM(INDEX(PaymentSchedule3[Interest],1,1):PaymentSchedule3[[#This Row],[Interest]]),"")</f>
        <v/>
      </c>
    </row>
    <row r="170" spans="2:11" ht="15.6" x14ac:dyDescent="0.3">
      <c r="B170" s="13" t="str">
        <f>IF(LoanIsGood,IF(ROW()-ROW(PaymentSchedule3[[#Headers],[Payment Number]])&gt;ScheduledNumberOfPayments,"",ROW()-ROW(PaymentSchedule3[[#Headers],[Payment Number]])),"")</f>
        <v/>
      </c>
      <c r="C170" s="14" t="str">
        <f>IF(PaymentSchedule3[[#This Row],[Payment Number]]&lt;&gt;"",EOMONTH(LoanStartDate,ROW(PaymentSchedule3[[#This Row],[Payment Number]])-ROW(PaymentSchedule3[[#Headers],[Payment Number]])-2)+DAY(LoanStartDate),"")</f>
        <v/>
      </c>
      <c r="D170" s="15" t="str">
        <f>IF(PaymentSchedule3[[#This Row],[Payment Number]]&lt;&gt;"",IF(ROW()-ROW(PaymentSchedule3[[#Headers],[Beginning
Balance]])=1,LoanAmount,INDEX(PaymentSchedule3[Ending
Balance],ROW()-ROW(PaymentSchedule3[[#Headers],[Beginning
Balance]])-1)),"")</f>
        <v/>
      </c>
      <c r="E170" s="15" t="str">
        <f>IF(PaymentSchedule3[[#This Row],[Payment Number]]&lt;&gt;"",ScheduledPayment,"")</f>
        <v/>
      </c>
      <c r="F170"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0"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0" s="15" t="str">
        <f>IF(PaymentSchedule3[[#This Row],[Payment Number]]&lt;&gt;"",PaymentSchedule3[[#This Row],[Total
Payment]]-PaymentSchedule3[[#This Row],[Interest]],"")</f>
        <v/>
      </c>
      <c r="I170" s="15" t="str">
        <f>IF(PaymentSchedule3[[#This Row],[Payment Number]]&lt;&gt;"",PaymentSchedule3[[#This Row],[Beginning
Balance]]*(InterestRate/PaymentsPerYear),"")</f>
        <v/>
      </c>
      <c r="J170" s="15" t="str">
        <f>IF(PaymentSchedule3[[#This Row],[Payment Number]]&lt;&gt;"",IF(PaymentSchedule3[[#This Row],[Scheduled Payment]]+PaymentSchedule3[[#This Row],[Extra
Payment]]&lt;=PaymentSchedule3[[#This Row],[Beginning
Balance]],PaymentSchedule3[[#This Row],[Beginning
Balance]]-PaymentSchedule3[[#This Row],[Principal]],0),"")</f>
        <v/>
      </c>
      <c r="K170" s="15" t="str">
        <f>IF(PaymentSchedule3[[#This Row],[Payment Number]]&lt;&gt;"",SUM(INDEX(PaymentSchedule3[Interest],1,1):PaymentSchedule3[[#This Row],[Interest]]),"")</f>
        <v/>
      </c>
    </row>
    <row r="171" spans="2:11" ht="15.6" x14ac:dyDescent="0.3">
      <c r="B171" s="13" t="str">
        <f>IF(LoanIsGood,IF(ROW()-ROW(PaymentSchedule3[[#Headers],[Payment Number]])&gt;ScheduledNumberOfPayments,"",ROW()-ROW(PaymentSchedule3[[#Headers],[Payment Number]])),"")</f>
        <v/>
      </c>
      <c r="C171" s="14" t="str">
        <f>IF(PaymentSchedule3[[#This Row],[Payment Number]]&lt;&gt;"",EOMONTH(LoanStartDate,ROW(PaymentSchedule3[[#This Row],[Payment Number]])-ROW(PaymentSchedule3[[#Headers],[Payment Number]])-2)+DAY(LoanStartDate),"")</f>
        <v/>
      </c>
      <c r="D171" s="15" t="str">
        <f>IF(PaymentSchedule3[[#This Row],[Payment Number]]&lt;&gt;"",IF(ROW()-ROW(PaymentSchedule3[[#Headers],[Beginning
Balance]])=1,LoanAmount,INDEX(PaymentSchedule3[Ending
Balance],ROW()-ROW(PaymentSchedule3[[#Headers],[Beginning
Balance]])-1)),"")</f>
        <v/>
      </c>
      <c r="E171" s="15" t="str">
        <f>IF(PaymentSchedule3[[#This Row],[Payment Number]]&lt;&gt;"",ScheduledPayment,"")</f>
        <v/>
      </c>
      <c r="F171"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1"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1" s="15" t="str">
        <f>IF(PaymentSchedule3[[#This Row],[Payment Number]]&lt;&gt;"",PaymentSchedule3[[#This Row],[Total
Payment]]-PaymentSchedule3[[#This Row],[Interest]],"")</f>
        <v/>
      </c>
      <c r="I171" s="15" t="str">
        <f>IF(PaymentSchedule3[[#This Row],[Payment Number]]&lt;&gt;"",PaymentSchedule3[[#This Row],[Beginning
Balance]]*(InterestRate/PaymentsPerYear),"")</f>
        <v/>
      </c>
      <c r="J171" s="15" t="str">
        <f>IF(PaymentSchedule3[[#This Row],[Payment Number]]&lt;&gt;"",IF(PaymentSchedule3[[#This Row],[Scheduled Payment]]+PaymentSchedule3[[#This Row],[Extra
Payment]]&lt;=PaymentSchedule3[[#This Row],[Beginning
Balance]],PaymentSchedule3[[#This Row],[Beginning
Balance]]-PaymentSchedule3[[#This Row],[Principal]],0),"")</f>
        <v/>
      </c>
      <c r="K171" s="15" t="str">
        <f>IF(PaymentSchedule3[[#This Row],[Payment Number]]&lt;&gt;"",SUM(INDEX(PaymentSchedule3[Interest],1,1):PaymentSchedule3[[#This Row],[Interest]]),"")</f>
        <v/>
      </c>
    </row>
    <row r="172" spans="2:11" ht="15.6" x14ac:dyDescent="0.3">
      <c r="B172" s="13" t="str">
        <f>IF(LoanIsGood,IF(ROW()-ROW(PaymentSchedule3[[#Headers],[Payment Number]])&gt;ScheduledNumberOfPayments,"",ROW()-ROW(PaymentSchedule3[[#Headers],[Payment Number]])),"")</f>
        <v/>
      </c>
      <c r="C172" s="14" t="str">
        <f>IF(PaymentSchedule3[[#This Row],[Payment Number]]&lt;&gt;"",EOMONTH(LoanStartDate,ROW(PaymentSchedule3[[#This Row],[Payment Number]])-ROW(PaymentSchedule3[[#Headers],[Payment Number]])-2)+DAY(LoanStartDate),"")</f>
        <v/>
      </c>
      <c r="D172" s="15" t="str">
        <f>IF(PaymentSchedule3[[#This Row],[Payment Number]]&lt;&gt;"",IF(ROW()-ROW(PaymentSchedule3[[#Headers],[Beginning
Balance]])=1,LoanAmount,INDEX(PaymentSchedule3[Ending
Balance],ROW()-ROW(PaymentSchedule3[[#Headers],[Beginning
Balance]])-1)),"")</f>
        <v/>
      </c>
      <c r="E172" s="15" t="str">
        <f>IF(PaymentSchedule3[[#This Row],[Payment Number]]&lt;&gt;"",ScheduledPayment,"")</f>
        <v/>
      </c>
      <c r="F172"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2"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2" s="15" t="str">
        <f>IF(PaymentSchedule3[[#This Row],[Payment Number]]&lt;&gt;"",PaymentSchedule3[[#This Row],[Total
Payment]]-PaymentSchedule3[[#This Row],[Interest]],"")</f>
        <v/>
      </c>
      <c r="I172" s="15" t="str">
        <f>IF(PaymentSchedule3[[#This Row],[Payment Number]]&lt;&gt;"",PaymentSchedule3[[#This Row],[Beginning
Balance]]*(InterestRate/PaymentsPerYear),"")</f>
        <v/>
      </c>
      <c r="J172" s="15" t="str">
        <f>IF(PaymentSchedule3[[#This Row],[Payment Number]]&lt;&gt;"",IF(PaymentSchedule3[[#This Row],[Scheduled Payment]]+PaymentSchedule3[[#This Row],[Extra
Payment]]&lt;=PaymentSchedule3[[#This Row],[Beginning
Balance]],PaymentSchedule3[[#This Row],[Beginning
Balance]]-PaymentSchedule3[[#This Row],[Principal]],0),"")</f>
        <v/>
      </c>
      <c r="K172" s="15" t="str">
        <f>IF(PaymentSchedule3[[#This Row],[Payment Number]]&lt;&gt;"",SUM(INDEX(PaymentSchedule3[Interest],1,1):PaymentSchedule3[[#This Row],[Interest]]),"")</f>
        <v/>
      </c>
    </row>
    <row r="173" spans="2:11" ht="15.6" x14ac:dyDescent="0.3">
      <c r="B173" s="13" t="str">
        <f>IF(LoanIsGood,IF(ROW()-ROW(PaymentSchedule3[[#Headers],[Payment Number]])&gt;ScheduledNumberOfPayments,"",ROW()-ROW(PaymentSchedule3[[#Headers],[Payment Number]])),"")</f>
        <v/>
      </c>
      <c r="C173" s="14" t="str">
        <f>IF(PaymentSchedule3[[#This Row],[Payment Number]]&lt;&gt;"",EOMONTH(LoanStartDate,ROW(PaymentSchedule3[[#This Row],[Payment Number]])-ROW(PaymentSchedule3[[#Headers],[Payment Number]])-2)+DAY(LoanStartDate),"")</f>
        <v/>
      </c>
      <c r="D173" s="15" t="str">
        <f>IF(PaymentSchedule3[[#This Row],[Payment Number]]&lt;&gt;"",IF(ROW()-ROW(PaymentSchedule3[[#Headers],[Beginning
Balance]])=1,LoanAmount,INDEX(PaymentSchedule3[Ending
Balance],ROW()-ROW(PaymentSchedule3[[#Headers],[Beginning
Balance]])-1)),"")</f>
        <v/>
      </c>
      <c r="E173" s="15" t="str">
        <f>IF(PaymentSchedule3[[#This Row],[Payment Number]]&lt;&gt;"",ScheduledPayment,"")</f>
        <v/>
      </c>
      <c r="F173"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3"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3" s="15" t="str">
        <f>IF(PaymentSchedule3[[#This Row],[Payment Number]]&lt;&gt;"",PaymentSchedule3[[#This Row],[Total
Payment]]-PaymentSchedule3[[#This Row],[Interest]],"")</f>
        <v/>
      </c>
      <c r="I173" s="15" t="str">
        <f>IF(PaymentSchedule3[[#This Row],[Payment Number]]&lt;&gt;"",PaymentSchedule3[[#This Row],[Beginning
Balance]]*(InterestRate/PaymentsPerYear),"")</f>
        <v/>
      </c>
      <c r="J173" s="15" t="str">
        <f>IF(PaymentSchedule3[[#This Row],[Payment Number]]&lt;&gt;"",IF(PaymentSchedule3[[#This Row],[Scheduled Payment]]+PaymentSchedule3[[#This Row],[Extra
Payment]]&lt;=PaymentSchedule3[[#This Row],[Beginning
Balance]],PaymentSchedule3[[#This Row],[Beginning
Balance]]-PaymentSchedule3[[#This Row],[Principal]],0),"")</f>
        <v/>
      </c>
      <c r="K173" s="15" t="str">
        <f>IF(PaymentSchedule3[[#This Row],[Payment Number]]&lt;&gt;"",SUM(INDEX(PaymentSchedule3[Interest],1,1):PaymentSchedule3[[#This Row],[Interest]]),"")</f>
        <v/>
      </c>
    </row>
    <row r="174" spans="2:11" ht="15.6" x14ac:dyDescent="0.3">
      <c r="B174" s="13" t="str">
        <f>IF(LoanIsGood,IF(ROW()-ROW(PaymentSchedule3[[#Headers],[Payment Number]])&gt;ScheduledNumberOfPayments,"",ROW()-ROW(PaymentSchedule3[[#Headers],[Payment Number]])),"")</f>
        <v/>
      </c>
      <c r="C174" s="14" t="str">
        <f>IF(PaymentSchedule3[[#This Row],[Payment Number]]&lt;&gt;"",EOMONTH(LoanStartDate,ROW(PaymentSchedule3[[#This Row],[Payment Number]])-ROW(PaymentSchedule3[[#Headers],[Payment Number]])-2)+DAY(LoanStartDate),"")</f>
        <v/>
      </c>
      <c r="D174" s="15" t="str">
        <f>IF(PaymentSchedule3[[#This Row],[Payment Number]]&lt;&gt;"",IF(ROW()-ROW(PaymentSchedule3[[#Headers],[Beginning
Balance]])=1,LoanAmount,INDEX(PaymentSchedule3[Ending
Balance],ROW()-ROW(PaymentSchedule3[[#Headers],[Beginning
Balance]])-1)),"")</f>
        <v/>
      </c>
      <c r="E174" s="15" t="str">
        <f>IF(PaymentSchedule3[[#This Row],[Payment Number]]&lt;&gt;"",ScheduledPayment,"")</f>
        <v/>
      </c>
      <c r="F174"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4"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4" s="15" t="str">
        <f>IF(PaymentSchedule3[[#This Row],[Payment Number]]&lt;&gt;"",PaymentSchedule3[[#This Row],[Total
Payment]]-PaymentSchedule3[[#This Row],[Interest]],"")</f>
        <v/>
      </c>
      <c r="I174" s="15" t="str">
        <f>IF(PaymentSchedule3[[#This Row],[Payment Number]]&lt;&gt;"",PaymentSchedule3[[#This Row],[Beginning
Balance]]*(InterestRate/PaymentsPerYear),"")</f>
        <v/>
      </c>
      <c r="J174" s="15" t="str">
        <f>IF(PaymentSchedule3[[#This Row],[Payment Number]]&lt;&gt;"",IF(PaymentSchedule3[[#This Row],[Scheduled Payment]]+PaymentSchedule3[[#This Row],[Extra
Payment]]&lt;=PaymentSchedule3[[#This Row],[Beginning
Balance]],PaymentSchedule3[[#This Row],[Beginning
Balance]]-PaymentSchedule3[[#This Row],[Principal]],0),"")</f>
        <v/>
      </c>
      <c r="K174" s="15" t="str">
        <f>IF(PaymentSchedule3[[#This Row],[Payment Number]]&lt;&gt;"",SUM(INDEX(PaymentSchedule3[Interest],1,1):PaymentSchedule3[[#This Row],[Interest]]),"")</f>
        <v/>
      </c>
    </row>
    <row r="175" spans="2:11" ht="15.6" x14ac:dyDescent="0.3">
      <c r="B175" s="13" t="str">
        <f>IF(LoanIsGood,IF(ROW()-ROW(PaymentSchedule3[[#Headers],[Payment Number]])&gt;ScheduledNumberOfPayments,"",ROW()-ROW(PaymentSchedule3[[#Headers],[Payment Number]])),"")</f>
        <v/>
      </c>
      <c r="C175" s="14" t="str">
        <f>IF(PaymentSchedule3[[#This Row],[Payment Number]]&lt;&gt;"",EOMONTH(LoanStartDate,ROW(PaymentSchedule3[[#This Row],[Payment Number]])-ROW(PaymentSchedule3[[#Headers],[Payment Number]])-2)+DAY(LoanStartDate),"")</f>
        <v/>
      </c>
      <c r="D175" s="15" t="str">
        <f>IF(PaymentSchedule3[[#This Row],[Payment Number]]&lt;&gt;"",IF(ROW()-ROW(PaymentSchedule3[[#Headers],[Beginning
Balance]])=1,LoanAmount,INDEX(PaymentSchedule3[Ending
Balance],ROW()-ROW(PaymentSchedule3[[#Headers],[Beginning
Balance]])-1)),"")</f>
        <v/>
      </c>
      <c r="E175" s="15" t="str">
        <f>IF(PaymentSchedule3[[#This Row],[Payment Number]]&lt;&gt;"",ScheduledPayment,"")</f>
        <v/>
      </c>
      <c r="F175"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5"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5" s="15" t="str">
        <f>IF(PaymentSchedule3[[#This Row],[Payment Number]]&lt;&gt;"",PaymentSchedule3[[#This Row],[Total
Payment]]-PaymentSchedule3[[#This Row],[Interest]],"")</f>
        <v/>
      </c>
      <c r="I175" s="15" t="str">
        <f>IF(PaymentSchedule3[[#This Row],[Payment Number]]&lt;&gt;"",PaymentSchedule3[[#This Row],[Beginning
Balance]]*(InterestRate/PaymentsPerYear),"")</f>
        <v/>
      </c>
      <c r="J175" s="15" t="str">
        <f>IF(PaymentSchedule3[[#This Row],[Payment Number]]&lt;&gt;"",IF(PaymentSchedule3[[#This Row],[Scheduled Payment]]+PaymentSchedule3[[#This Row],[Extra
Payment]]&lt;=PaymentSchedule3[[#This Row],[Beginning
Balance]],PaymentSchedule3[[#This Row],[Beginning
Balance]]-PaymentSchedule3[[#This Row],[Principal]],0),"")</f>
        <v/>
      </c>
      <c r="K175" s="15" t="str">
        <f>IF(PaymentSchedule3[[#This Row],[Payment Number]]&lt;&gt;"",SUM(INDEX(PaymentSchedule3[Interest],1,1):PaymentSchedule3[[#This Row],[Interest]]),"")</f>
        <v/>
      </c>
    </row>
    <row r="176" spans="2:11" ht="15.6" x14ac:dyDescent="0.3">
      <c r="B176" s="13" t="str">
        <f>IF(LoanIsGood,IF(ROW()-ROW(PaymentSchedule3[[#Headers],[Payment Number]])&gt;ScheduledNumberOfPayments,"",ROW()-ROW(PaymentSchedule3[[#Headers],[Payment Number]])),"")</f>
        <v/>
      </c>
      <c r="C176" s="14" t="str">
        <f>IF(PaymentSchedule3[[#This Row],[Payment Number]]&lt;&gt;"",EOMONTH(LoanStartDate,ROW(PaymentSchedule3[[#This Row],[Payment Number]])-ROW(PaymentSchedule3[[#Headers],[Payment Number]])-2)+DAY(LoanStartDate),"")</f>
        <v/>
      </c>
      <c r="D176" s="15" t="str">
        <f>IF(PaymentSchedule3[[#This Row],[Payment Number]]&lt;&gt;"",IF(ROW()-ROW(PaymentSchedule3[[#Headers],[Beginning
Balance]])=1,LoanAmount,INDEX(PaymentSchedule3[Ending
Balance],ROW()-ROW(PaymentSchedule3[[#Headers],[Beginning
Balance]])-1)),"")</f>
        <v/>
      </c>
      <c r="E176" s="15" t="str">
        <f>IF(PaymentSchedule3[[#This Row],[Payment Number]]&lt;&gt;"",ScheduledPayment,"")</f>
        <v/>
      </c>
      <c r="F176"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6"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6" s="15" t="str">
        <f>IF(PaymentSchedule3[[#This Row],[Payment Number]]&lt;&gt;"",PaymentSchedule3[[#This Row],[Total
Payment]]-PaymentSchedule3[[#This Row],[Interest]],"")</f>
        <v/>
      </c>
      <c r="I176" s="15" t="str">
        <f>IF(PaymentSchedule3[[#This Row],[Payment Number]]&lt;&gt;"",PaymentSchedule3[[#This Row],[Beginning
Balance]]*(InterestRate/PaymentsPerYear),"")</f>
        <v/>
      </c>
      <c r="J176" s="15" t="str">
        <f>IF(PaymentSchedule3[[#This Row],[Payment Number]]&lt;&gt;"",IF(PaymentSchedule3[[#This Row],[Scheduled Payment]]+PaymentSchedule3[[#This Row],[Extra
Payment]]&lt;=PaymentSchedule3[[#This Row],[Beginning
Balance]],PaymentSchedule3[[#This Row],[Beginning
Balance]]-PaymentSchedule3[[#This Row],[Principal]],0),"")</f>
        <v/>
      </c>
      <c r="K176" s="15" t="str">
        <f>IF(PaymentSchedule3[[#This Row],[Payment Number]]&lt;&gt;"",SUM(INDEX(PaymentSchedule3[Interest],1,1):PaymentSchedule3[[#This Row],[Interest]]),"")</f>
        <v/>
      </c>
    </row>
    <row r="177" spans="2:11" ht="15.6" x14ac:dyDescent="0.3">
      <c r="B177" s="13" t="str">
        <f>IF(LoanIsGood,IF(ROW()-ROW(PaymentSchedule3[[#Headers],[Payment Number]])&gt;ScheduledNumberOfPayments,"",ROW()-ROW(PaymentSchedule3[[#Headers],[Payment Number]])),"")</f>
        <v/>
      </c>
      <c r="C177" s="14" t="str">
        <f>IF(PaymentSchedule3[[#This Row],[Payment Number]]&lt;&gt;"",EOMONTH(LoanStartDate,ROW(PaymentSchedule3[[#This Row],[Payment Number]])-ROW(PaymentSchedule3[[#Headers],[Payment Number]])-2)+DAY(LoanStartDate),"")</f>
        <v/>
      </c>
      <c r="D177" s="15" t="str">
        <f>IF(PaymentSchedule3[[#This Row],[Payment Number]]&lt;&gt;"",IF(ROW()-ROW(PaymentSchedule3[[#Headers],[Beginning
Balance]])=1,LoanAmount,INDEX(PaymentSchedule3[Ending
Balance],ROW()-ROW(PaymentSchedule3[[#Headers],[Beginning
Balance]])-1)),"")</f>
        <v/>
      </c>
      <c r="E177" s="15" t="str">
        <f>IF(PaymentSchedule3[[#This Row],[Payment Number]]&lt;&gt;"",ScheduledPayment,"")</f>
        <v/>
      </c>
      <c r="F177"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7"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7" s="15" t="str">
        <f>IF(PaymentSchedule3[[#This Row],[Payment Number]]&lt;&gt;"",PaymentSchedule3[[#This Row],[Total
Payment]]-PaymentSchedule3[[#This Row],[Interest]],"")</f>
        <v/>
      </c>
      <c r="I177" s="15" t="str">
        <f>IF(PaymentSchedule3[[#This Row],[Payment Number]]&lt;&gt;"",PaymentSchedule3[[#This Row],[Beginning
Balance]]*(InterestRate/PaymentsPerYear),"")</f>
        <v/>
      </c>
      <c r="J177" s="15" t="str">
        <f>IF(PaymentSchedule3[[#This Row],[Payment Number]]&lt;&gt;"",IF(PaymentSchedule3[[#This Row],[Scheduled Payment]]+PaymentSchedule3[[#This Row],[Extra
Payment]]&lt;=PaymentSchedule3[[#This Row],[Beginning
Balance]],PaymentSchedule3[[#This Row],[Beginning
Balance]]-PaymentSchedule3[[#This Row],[Principal]],0),"")</f>
        <v/>
      </c>
      <c r="K177" s="15" t="str">
        <f>IF(PaymentSchedule3[[#This Row],[Payment Number]]&lt;&gt;"",SUM(INDEX(PaymentSchedule3[Interest],1,1):PaymentSchedule3[[#This Row],[Interest]]),"")</f>
        <v/>
      </c>
    </row>
    <row r="178" spans="2:11" ht="15.6" x14ac:dyDescent="0.3">
      <c r="B178" s="13" t="str">
        <f>IF(LoanIsGood,IF(ROW()-ROW(PaymentSchedule3[[#Headers],[Payment Number]])&gt;ScheduledNumberOfPayments,"",ROW()-ROW(PaymentSchedule3[[#Headers],[Payment Number]])),"")</f>
        <v/>
      </c>
      <c r="C178" s="14" t="str">
        <f>IF(PaymentSchedule3[[#This Row],[Payment Number]]&lt;&gt;"",EOMONTH(LoanStartDate,ROW(PaymentSchedule3[[#This Row],[Payment Number]])-ROW(PaymentSchedule3[[#Headers],[Payment Number]])-2)+DAY(LoanStartDate),"")</f>
        <v/>
      </c>
      <c r="D178" s="15" t="str">
        <f>IF(PaymentSchedule3[[#This Row],[Payment Number]]&lt;&gt;"",IF(ROW()-ROW(PaymentSchedule3[[#Headers],[Beginning
Balance]])=1,LoanAmount,INDEX(PaymentSchedule3[Ending
Balance],ROW()-ROW(PaymentSchedule3[[#Headers],[Beginning
Balance]])-1)),"")</f>
        <v/>
      </c>
      <c r="E178" s="15" t="str">
        <f>IF(PaymentSchedule3[[#This Row],[Payment Number]]&lt;&gt;"",ScheduledPayment,"")</f>
        <v/>
      </c>
      <c r="F178"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8"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8" s="15" t="str">
        <f>IF(PaymentSchedule3[[#This Row],[Payment Number]]&lt;&gt;"",PaymentSchedule3[[#This Row],[Total
Payment]]-PaymentSchedule3[[#This Row],[Interest]],"")</f>
        <v/>
      </c>
      <c r="I178" s="15" t="str">
        <f>IF(PaymentSchedule3[[#This Row],[Payment Number]]&lt;&gt;"",PaymentSchedule3[[#This Row],[Beginning
Balance]]*(InterestRate/PaymentsPerYear),"")</f>
        <v/>
      </c>
      <c r="J178" s="15" t="str">
        <f>IF(PaymentSchedule3[[#This Row],[Payment Number]]&lt;&gt;"",IF(PaymentSchedule3[[#This Row],[Scheduled Payment]]+PaymentSchedule3[[#This Row],[Extra
Payment]]&lt;=PaymentSchedule3[[#This Row],[Beginning
Balance]],PaymentSchedule3[[#This Row],[Beginning
Balance]]-PaymentSchedule3[[#This Row],[Principal]],0),"")</f>
        <v/>
      </c>
      <c r="K178" s="15" t="str">
        <f>IF(PaymentSchedule3[[#This Row],[Payment Number]]&lt;&gt;"",SUM(INDEX(PaymentSchedule3[Interest],1,1):PaymentSchedule3[[#This Row],[Interest]]),"")</f>
        <v/>
      </c>
    </row>
    <row r="179" spans="2:11" ht="15.6" x14ac:dyDescent="0.3">
      <c r="B179" s="13" t="str">
        <f>IF(LoanIsGood,IF(ROW()-ROW(PaymentSchedule3[[#Headers],[Payment Number]])&gt;ScheduledNumberOfPayments,"",ROW()-ROW(PaymentSchedule3[[#Headers],[Payment Number]])),"")</f>
        <v/>
      </c>
      <c r="C179" s="14" t="str">
        <f>IF(PaymentSchedule3[[#This Row],[Payment Number]]&lt;&gt;"",EOMONTH(LoanStartDate,ROW(PaymentSchedule3[[#This Row],[Payment Number]])-ROW(PaymentSchedule3[[#Headers],[Payment Number]])-2)+DAY(LoanStartDate),"")</f>
        <v/>
      </c>
      <c r="D179" s="15" t="str">
        <f>IF(PaymentSchedule3[[#This Row],[Payment Number]]&lt;&gt;"",IF(ROW()-ROW(PaymentSchedule3[[#Headers],[Beginning
Balance]])=1,LoanAmount,INDEX(PaymentSchedule3[Ending
Balance],ROW()-ROW(PaymentSchedule3[[#Headers],[Beginning
Balance]])-1)),"")</f>
        <v/>
      </c>
      <c r="E179" s="15" t="str">
        <f>IF(PaymentSchedule3[[#This Row],[Payment Number]]&lt;&gt;"",ScheduledPayment,"")</f>
        <v/>
      </c>
      <c r="F179"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79"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79" s="15" t="str">
        <f>IF(PaymentSchedule3[[#This Row],[Payment Number]]&lt;&gt;"",PaymentSchedule3[[#This Row],[Total
Payment]]-PaymentSchedule3[[#This Row],[Interest]],"")</f>
        <v/>
      </c>
      <c r="I179" s="15" t="str">
        <f>IF(PaymentSchedule3[[#This Row],[Payment Number]]&lt;&gt;"",PaymentSchedule3[[#This Row],[Beginning
Balance]]*(InterestRate/PaymentsPerYear),"")</f>
        <v/>
      </c>
      <c r="J179" s="15" t="str">
        <f>IF(PaymentSchedule3[[#This Row],[Payment Number]]&lt;&gt;"",IF(PaymentSchedule3[[#This Row],[Scheduled Payment]]+PaymentSchedule3[[#This Row],[Extra
Payment]]&lt;=PaymentSchedule3[[#This Row],[Beginning
Balance]],PaymentSchedule3[[#This Row],[Beginning
Balance]]-PaymentSchedule3[[#This Row],[Principal]],0),"")</f>
        <v/>
      </c>
      <c r="K179" s="15" t="str">
        <f>IF(PaymentSchedule3[[#This Row],[Payment Number]]&lt;&gt;"",SUM(INDEX(PaymentSchedule3[Interest],1,1):PaymentSchedule3[[#This Row],[Interest]]),"")</f>
        <v/>
      </c>
    </row>
    <row r="180" spans="2:11" ht="15.6" x14ac:dyDescent="0.3">
      <c r="B180" s="13" t="str">
        <f>IF(LoanIsGood,IF(ROW()-ROW(PaymentSchedule3[[#Headers],[Payment Number]])&gt;ScheduledNumberOfPayments,"",ROW()-ROW(PaymentSchedule3[[#Headers],[Payment Number]])),"")</f>
        <v/>
      </c>
      <c r="C180" s="14" t="str">
        <f>IF(PaymentSchedule3[[#This Row],[Payment Number]]&lt;&gt;"",EOMONTH(LoanStartDate,ROW(PaymentSchedule3[[#This Row],[Payment Number]])-ROW(PaymentSchedule3[[#Headers],[Payment Number]])-2)+DAY(LoanStartDate),"")</f>
        <v/>
      </c>
      <c r="D180" s="15" t="str">
        <f>IF(PaymentSchedule3[[#This Row],[Payment Number]]&lt;&gt;"",IF(ROW()-ROW(PaymentSchedule3[[#Headers],[Beginning
Balance]])=1,LoanAmount,INDEX(PaymentSchedule3[Ending
Balance],ROW()-ROW(PaymentSchedule3[[#Headers],[Beginning
Balance]])-1)),"")</f>
        <v/>
      </c>
      <c r="E180" s="15" t="str">
        <f>IF(PaymentSchedule3[[#This Row],[Payment Number]]&lt;&gt;"",ScheduledPayment,"")</f>
        <v/>
      </c>
      <c r="F180"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0"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0" s="15" t="str">
        <f>IF(PaymentSchedule3[[#This Row],[Payment Number]]&lt;&gt;"",PaymentSchedule3[[#This Row],[Total
Payment]]-PaymentSchedule3[[#This Row],[Interest]],"")</f>
        <v/>
      </c>
      <c r="I180" s="15" t="str">
        <f>IF(PaymentSchedule3[[#This Row],[Payment Number]]&lt;&gt;"",PaymentSchedule3[[#This Row],[Beginning
Balance]]*(InterestRate/PaymentsPerYear),"")</f>
        <v/>
      </c>
      <c r="J180" s="15" t="str">
        <f>IF(PaymentSchedule3[[#This Row],[Payment Number]]&lt;&gt;"",IF(PaymentSchedule3[[#This Row],[Scheduled Payment]]+PaymentSchedule3[[#This Row],[Extra
Payment]]&lt;=PaymentSchedule3[[#This Row],[Beginning
Balance]],PaymentSchedule3[[#This Row],[Beginning
Balance]]-PaymentSchedule3[[#This Row],[Principal]],0),"")</f>
        <v/>
      </c>
      <c r="K180" s="15" t="str">
        <f>IF(PaymentSchedule3[[#This Row],[Payment Number]]&lt;&gt;"",SUM(INDEX(PaymentSchedule3[Interest],1,1):PaymentSchedule3[[#This Row],[Interest]]),"")</f>
        <v/>
      </c>
    </row>
    <row r="181" spans="2:11" ht="15.6" x14ac:dyDescent="0.3">
      <c r="B181" s="13" t="str">
        <f>IF(LoanIsGood,IF(ROW()-ROW(PaymentSchedule3[[#Headers],[Payment Number]])&gt;ScheduledNumberOfPayments,"",ROW()-ROW(PaymentSchedule3[[#Headers],[Payment Number]])),"")</f>
        <v/>
      </c>
      <c r="C181" s="14" t="str">
        <f>IF(PaymentSchedule3[[#This Row],[Payment Number]]&lt;&gt;"",EOMONTH(LoanStartDate,ROW(PaymentSchedule3[[#This Row],[Payment Number]])-ROW(PaymentSchedule3[[#Headers],[Payment Number]])-2)+DAY(LoanStartDate),"")</f>
        <v/>
      </c>
      <c r="D181" s="15" t="str">
        <f>IF(PaymentSchedule3[[#This Row],[Payment Number]]&lt;&gt;"",IF(ROW()-ROW(PaymentSchedule3[[#Headers],[Beginning
Balance]])=1,LoanAmount,INDEX(PaymentSchedule3[Ending
Balance],ROW()-ROW(PaymentSchedule3[[#Headers],[Beginning
Balance]])-1)),"")</f>
        <v/>
      </c>
      <c r="E181" s="15" t="str">
        <f>IF(PaymentSchedule3[[#This Row],[Payment Number]]&lt;&gt;"",ScheduledPayment,"")</f>
        <v/>
      </c>
      <c r="F181"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1"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1" s="15" t="str">
        <f>IF(PaymentSchedule3[[#This Row],[Payment Number]]&lt;&gt;"",PaymentSchedule3[[#This Row],[Total
Payment]]-PaymentSchedule3[[#This Row],[Interest]],"")</f>
        <v/>
      </c>
      <c r="I181" s="15" t="str">
        <f>IF(PaymentSchedule3[[#This Row],[Payment Number]]&lt;&gt;"",PaymentSchedule3[[#This Row],[Beginning
Balance]]*(InterestRate/PaymentsPerYear),"")</f>
        <v/>
      </c>
      <c r="J181" s="15" t="str">
        <f>IF(PaymentSchedule3[[#This Row],[Payment Number]]&lt;&gt;"",IF(PaymentSchedule3[[#This Row],[Scheduled Payment]]+PaymentSchedule3[[#This Row],[Extra
Payment]]&lt;=PaymentSchedule3[[#This Row],[Beginning
Balance]],PaymentSchedule3[[#This Row],[Beginning
Balance]]-PaymentSchedule3[[#This Row],[Principal]],0),"")</f>
        <v/>
      </c>
      <c r="K181" s="15" t="str">
        <f>IF(PaymentSchedule3[[#This Row],[Payment Number]]&lt;&gt;"",SUM(INDEX(PaymentSchedule3[Interest],1,1):PaymentSchedule3[[#This Row],[Interest]]),"")</f>
        <v/>
      </c>
    </row>
    <row r="182" spans="2:11" ht="15.6" x14ac:dyDescent="0.3">
      <c r="B182" s="13" t="str">
        <f>IF(LoanIsGood,IF(ROW()-ROW(PaymentSchedule3[[#Headers],[Payment Number]])&gt;ScheduledNumberOfPayments,"",ROW()-ROW(PaymentSchedule3[[#Headers],[Payment Number]])),"")</f>
        <v/>
      </c>
      <c r="C182" s="14" t="str">
        <f>IF(PaymentSchedule3[[#This Row],[Payment Number]]&lt;&gt;"",EOMONTH(LoanStartDate,ROW(PaymentSchedule3[[#This Row],[Payment Number]])-ROW(PaymentSchedule3[[#Headers],[Payment Number]])-2)+DAY(LoanStartDate),"")</f>
        <v/>
      </c>
      <c r="D182" s="15" t="str">
        <f>IF(PaymentSchedule3[[#This Row],[Payment Number]]&lt;&gt;"",IF(ROW()-ROW(PaymentSchedule3[[#Headers],[Beginning
Balance]])=1,LoanAmount,INDEX(PaymentSchedule3[Ending
Balance],ROW()-ROW(PaymentSchedule3[[#Headers],[Beginning
Balance]])-1)),"")</f>
        <v/>
      </c>
      <c r="E182" s="15" t="str">
        <f>IF(PaymentSchedule3[[#This Row],[Payment Number]]&lt;&gt;"",ScheduledPayment,"")</f>
        <v/>
      </c>
      <c r="F182"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2"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2" s="15" t="str">
        <f>IF(PaymentSchedule3[[#This Row],[Payment Number]]&lt;&gt;"",PaymentSchedule3[[#This Row],[Total
Payment]]-PaymentSchedule3[[#This Row],[Interest]],"")</f>
        <v/>
      </c>
      <c r="I182" s="15" t="str">
        <f>IF(PaymentSchedule3[[#This Row],[Payment Number]]&lt;&gt;"",PaymentSchedule3[[#This Row],[Beginning
Balance]]*(InterestRate/PaymentsPerYear),"")</f>
        <v/>
      </c>
      <c r="J182" s="15" t="str">
        <f>IF(PaymentSchedule3[[#This Row],[Payment Number]]&lt;&gt;"",IF(PaymentSchedule3[[#This Row],[Scheduled Payment]]+PaymentSchedule3[[#This Row],[Extra
Payment]]&lt;=PaymentSchedule3[[#This Row],[Beginning
Balance]],PaymentSchedule3[[#This Row],[Beginning
Balance]]-PaymentSchedule3[[#This Row],[Principal]],0),"")</f>
        <v/>
      </c>
      <c r="K182" s="15" t="str">
        <f>IF(PaymentSchedule3[[#This Row],[Payment Number]]&lt;&gt;"",SUM(INDEX(PaymentSchedule3[Interest],1,1):PaymentSchedule3[[#This Row],[Interest]]),"")</f>
        <v/>
      </c>
    </row>
    <row r="183" spans="2:11" ht="15.6" x14ac:dyDescent="0.3">
      <c r="B183" s="13" t="str">
        <f>IF(LoanIsGood,IF(ROW()-ROW(PaymentSchedule3[[#Headers],[Payment Number]])&gt;ScheduledNumberOfPayments,"",ROW()-ROW(PaymentSchedule3[[#Headers],[Payment Number]])),"")</f>
        <v/>
      </c>
      <c r="C183" s="14" t="str">
        <f>IF(PaymentSchedule3[[#This Row],[Payment Number]]&lt;&gt;"",EOMONTH(LoanStartDate,ROW(PaymentSchedule3[[#This Row],[Payment Number]])-ROW(PaymentSchedule3[[#Headers],[Payment Number]])-2)+DAY(LoanStartDate),"")</f>
        <v/>
      </c>
      <c r="D183" s="15" t="str">
        <f>IF(PaymentSchedule3[[#This Row],[Payment Number]]&lt;&gt;"",IF(ROW()-ROW(PaymentSchedule3[[#Headers],[Beginning
Balance]])=1,LoanAmount,INDEX(PaymentSchedule3[Ending
Balance],ROW()-ROW(PaymentSchedule3[[#Headers],[Beginning
Balance]])-1)),"")</f>
        <v/>
      </c>
      <c r="E183" s="15" t="str">
        <f>IF(PaymentSchedule3[[#This Row],[Payment Number]]&lt;&gt;"",ScheduledPayment,"")</f>
        <v/>
      </c>
      <c r="F183"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3"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3" s="15" t="str">
        <f>IF(PaymentSchedule3[[#This Row],[Payment Number]]&lt;&gt;"",PaymentSchedule3[[#This Row],[Total
Payment]]-PaymentSchedule3[[#This Row],[Interest]],"")</f>
        <v/>
      </c>
      <c r="I183" s="15" t="str">
        <f>IF(PaymentSchedule3[[#This Row],[Payment Number]]&lt;&gt;"",PaymentSchedule3[[#This Row],[Beginning
Balance]]*(InterestRate/PaymentsPerYear),"")</f>
        <v/>
      </c>
      <c r="J183" s="15" t="str">
        <f>IF(PaymentSchedule3[[#This Row],[Payment Number]]&lt;&gt;"",IF(PaymentSchedule3[[#This Row],[Scheduled Payment]]+PaymentSchedule3[[#This Row],[Extra
Payment]]&lt;=PaymentSchedule3[[#This Row],[Beginning
Balance]],PaymentSchedule3[[#This Row],[Beginning
Balance]]-PaymentSchedule3[[#This Row],[Principal]],0),"")</f>
        <v/>
      </c>
      <c r="K183" s="15" t="str">
        <f>IF(PaymentSchedule3[[#This Row],[Payment Number]]&lt;&gt;"",SUM(INDEX(PaymentSchedule3[Interest],1,1):PaymentSchedule3[[#This Row],[Interest]]),"")</f>
        <v/>
      </c>
    </row>
    <row r="184" spans="2:11" ht="15.6" x14ac:dyDescent="0.3">
      <c r="B184" s="13" t="str">
        <f>IF(LoanIsGood,IF(ROW()-ROW(PaymentSchedule3[[#Headers],[Payment Number]])&gt;ScheduledNumberOfPayments,"",ROW()-ROW(PaymentSchedule3[[#Headers],[Payment Number]])),"")</f>
        <v/>
      </c>
      <c r="C184" s="14" t="str">
        <f>IF(PaymentSchedule3[[#This Row],[Payment Number]]&lt;&gt;"",EOMONTH(LoanStartDate,ROW(PaymentSchedule3[[#This Row],[Payment Number]])-ROW(PaymentSchedule3[[#Headers],[Payment Number]])-2)+DAY(LoanStartDate),"")</f>
        <v/>
      </c>
      <c r="D184" s="15" t="str">
        <f>IF(PaymentSchedule3[[#This Row],[Payment Number]]&lt;&gt;"",IF(ROW()-ROW(PaymentSchedule3[[#Headers],[Beginning
Balance]])=1,LoanAmount,INDEX(PaymentSchedule3[Ending
Balance],ROW()-ROW(PaymentSchedule3[[#Headers],[Beginning
Balance]])-1)),"")</f>
        <v/>
      </c>
      <c r="E184" s="15" t="str">
        <f>IF(PaymentSchedule3[[#This Row],[Payment Number]]&lt;&gt;"",ScheduledPayment,"")</f>
        <v/>
      </c>
      <c r="F184"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4"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4" s="15" t="str">
        <f>IF(PaymentSchedule3[[#This Row],[Payment Number]]&lt;&gt;"",PaymentSchedule3[[#This Row],[Total
Payment]]-PaymentSchedule3[[#This Row],[Interest]],"")</f>
        <v/>
      </c>
      <c r="I184" s="15" t="str">
        <f>IF(PaymentSchedule3[[#This Row],[Payment Number]]&lt;&gt;"",PaymentSchedule3[[#This Row],[Beginning
Balance]]*(InterestRate/PaymentsPerYear),"")</f>
        <v/>
      </c>
      <c r="J184" s="15" t="str">
        <f>IF(PaymentSchedule3[[#This Row],[Payment Number]]&lt;&gt;"",IF(PaymentSchedule3[[#This Row],[Scheduled Payment]]+PaymentSchedule3[[#This Row],[Extra
Payment]]&lt;=PaymentSchedule3[[#This Row],[Beginning
Balance]],PaymentSchedule3[[#This Row],[Beginning
Balance]]-PaymentSchedule3[[#This Row],[Principal]],0),"")</f>
        <v/>
      </c>
      <c r="K184" s="15" t="str">
        <f>IF(PaymentSchedule3[[#This Row],[Payment Number]]&lt;&gt;"",SUM(INDEX(PaymentSchedule3[Interest],1,1):PaymentSchedule3[[#This Row],[Interest]]),"")</f>
        <v/>
      </c>
    </row>
    <row r="185" spans="2:11" ht="15.6" x14ac:dyDescent="0.3">
      <c r="B185" s="13" t="str">
        <f>IF(LoanIsGood,IF(ROW()-ROW(PaymentSchedule3[[#Headers],[Payment Number]])&gt;ScheduledNumberOfPayments,"",ROW()-ROW(PaymentSchedule3[[#Headers],[Payment Number]])),"")</f>
        <v/>
      </c>
      <c r="C185" s="14" t="str">
        <f>IF(PaymentSchedule3[[#This Row],[Payment Number]]&lt;&gt;"",EOMONTH(LoanStartDate,ROW(PaymentSchedule3[[#This Row],[Payment Number]])-ROW(PaymentSchedule3[[#Headers],[Payment Number]])-2)+DAY(LoanStartDate),"")</f>
        <v/>
      </c>
      <c r="D185" s="15" t="str">
        <f>IF(PaymentSchedule3[[#This Row],[Payment Number]]&lt;&gt;"",IF(ROW()-ROW(PaymentSchedule3[[#Headers],[Beginning
Balance]])=1,LoanAmount,INDEX(PaymentSchedule3[Ending
Balance],ROW()-ROW(PaymentSchedule3[[#Headers],[Beginning
Balance]])-1)),"")</f>
        <v/>
      </c>
      <c r="E185" s="15" t="str">
        <f>IF(PaymentSchedule3[[#This Row],[Payment Number]]&lt;&gt;"",ScheduledPayment,"")</f>
        <v/>
      </c>
      <c r="F185"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5"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5" s="15" t="str">
        <f>IF(PaymentSchedule3[[#This Row],[Payment Number]]&lt;&gt;"",PaymentSchedule3[[#This Row],[Total
Payment]]-PaymentSchedule3[[#This Row],[Interest]],"")</f>
        <v/>
      </c>
      <c r="I185" s="15" t="str">
        <f>IF(PaymentSchedule3[[#This Row],[Payment Number]]&lt;&gt;"",PaymentSchedule3[[#This Row],[Beginning
Balance]]*(InterestRate/PaymentsPerYear),"")</f>
        <v/>
      </c>
      <c r="J185" s="15" t="str">
        <f>IF(PaymentSchedule3[[#This Row],[Payment Number]]&lt;&gt;"",IF(PaymentSchedule3[[#This Row],[Scheduled Payment]]+PaymentSchedule3[[#This Row],[Extra
Payment]]&lt;=PaymentSchedule3[[#This Row],[Beginning
Balance]],PaymentSchedule3[[#This Row],[Beginning
Balance]]-PaymentSchedule3[[#This Row],[Principal]],0),"")</f>
        <v/>
      </c>
      <c r="K185" s="15" t="str">
        <f>IF(PaymentSchedule3[[#This Row],[Payment Number]]&lt;&gt;"",SUM(INDEX(PaymentSchedule3[Interest],1,1):PaymentSchedule3[[#This Row],[Interest]]),"")</f>
        <v/>
      </c>
    </row>
    <row r="186" spans="2:11" ht="15.6" x14ac:dyDescent="0.3">
      <c r="B186" s="13" t="str">
        <f>IF(LoanIsGood,IF(ROW()-ROW(PaymentSchedule3[[#Headers],[Payment Number]])&gt;ScheduledNumberOfPayments,"",ROW()-ROW(PaymentSchedule3[[#Headers],[Payment Number]])),"")</f>
        <v/>
      </c>
      <c r="C186" s="14" t="str">
        <f>IF(PaymentSchedule3[[#This Row],[Payment Number]]&lt;&gt;"",EOMONTH(LoanStartDate,ROW(PaymentSchedule3[[#This Row],[Payment Number]])-ROW(PaymentSchedule3[[#Headers],[Payment Number]])-2)+DAY(LoanStartDate),"")</f>
        <v/>
      </c>
      <c r="D186" s="15" t="str">
        <f>IF(PaymentSchedule3[[#This Row],[Payment Number]]&lt;&gt;"",IF(ROW()-ROW(PaymentSchedule3[[#Headers],[Beginning
Balance]])=1,LoanAmount,INDEX(PaymentSchedule3[Ending
Balance],ROW()-ROW(PaymentSchedule3[[#Headers],[Beginning
Balance]])-1)),"")</f>
        <v/>
      </c>
      <c r="E186" s="15" t="str">
        <f>IF(PaymentSchedule3[[#This Row],[Payment Number]]&lt;&gt;"",ScheduledPayment,"")</f>
        <v/>
      </c>
      <c r="F186"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6"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6" s="15" t="str">
        <f>IF(PaymentSchedule3[[#This Row],[Payment Number]]&lt;&gt;"",PaymentSchedule3[[#This Row],[Total
Payment]]-PaymentSchedule3[[#This Row],[Interest]],"")</f>
        <v/>
      </c>
      <c r="I186" s="15" t="str">
        <f>IF(PaymentSchedule3[[#This Row],[Payment Number]]&lt;&gt;"",PaymentSchedule3[[#This Row],[Beginning
Balance]]*(InterestRate/PaymentsPerYear),"")</f>
        <v/>
      </c>
      <c r="J186" s="15" t="str">
        <f>IF(PaymentSchedule3[[#This Row],[Payment Number]]&lt;&gt;"",IF(PaymentSchedule3[[#This Row],[Scheduled Payment]]+PaymentSchedule3[[#This Row],[Extra
Payment]]&lt;=PaymentSchedule3[[#This Row],[Beginning
Balance]],PaymentSchedule3[[#This Row],[Beginning
Balance]]-PaymentSchedule3[[#This Row],[Principal]],0),"")</f>
        <v/>
      </c>
      <c r="K186" s="15" t="str">
        <f>IF(PaymentSchedule3[[#This Row],[Payment Number]]&lt;&gt;"",SUM(INDEX(PaymentSchedule3[Interest],1,1):PaymentSchedule3[[#This Row],[Interest]]),"")</f>
        <v/>
      </c>
    </row>
    <row r="187" spans="2:11" ht="15.6" x14ac:dyDescent="0.3">
      <c r="B187" s="13" t="str">
        <f>IF(LoanIsGood,IF(ROW()-ROW(PaymentSchedule3[[#Headers],[Payment Number]])&gt;ScheduledNumberOfPayments,"",ROW()-ROW(PaymentSchedule3[[#Headers],[Payment Number]])),"")</f>
        <v/>
      </c>
      <c r="C187" s="14" t="str">
        <f>IF(PaymentSchedule3[[#This Row],[Payment Number]]&lt;&gt;"",EOMONTH(LoanStartDate,ROW(PaymentSchedule3[[#This Row],[Payment Number]])-ROW(PaymentSchedule3[[#Headers],[Payment Number]])-2)+DAY(LoanStartDate),"")</f>
        <v/>
      </c>
      <c r="D187" s="15" t="str">
        <f>IF(PaymentSchedule3[[#This Row],[Payment Number]]&lt;&gt;"",IF(ROW()-ROW(PaymentSchedule3[[#Headers],[Beginning
Balance]])=1,LoanAmount,INDEX(PaymentSchedule3[Ending
Balance],ROW()-ROW(PaymentSchedule3[[#Headers],[Beginning
Balance]])-1)),"")</f>
        <v/>
      </c>
      <c r="E187" s="15" t="str">
        <f>IF(PaymentSchedule3[[#This Row],[Payment Number]]&lt;&gt;"",ScheduledPayment,"")</f>
        <v/>
      </c>
      <c r="F187"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7"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7" s="15" t="str">
        <f>IF(PaymentSchedule3[[#This Row],[Payment Number]]&lt;&gt;"",PaymentSchedule3[[#This Row],[Total
Payment]]-PaymentSchedule3[[#This Row],[Interest]],"")</f>
        <v/>
      </c>
      <c r="I187" s="15" t="str">
        <f>IF(PaymentSchedule3[[#This Row],[Payment Number]]&lt;&gt;"",PaymentSchedule3[[#This Row],[Beginning
Balance]]*(InterestRate/PaymentsPerYear),"")</f>
        <v/>
      </c>
      <c r="J187" s="15" t="str">
        <f>IF(PaymentSchedule3[[#This Row],[Payment Number]]&lt;&gt;"",IF(PaymentSchedule3[[#This Row],[Scheduled Payment]]+PaymentSchedule3[[#This Row],[Extra
Payment]]&lt;=PaymentSchedule3[[#This Row],[Beginning
Balance]],PaymentSchedule3[[#This Row],[Beginning
Balance]]-PaymentSchedule3[[#This Row],[Principal]],0),"")</f>
        <v/>
      </c>
      <c r="K187" s="15" t="str">
        <f>IF(PaymentSchedule3[[#This Row],[Payment Number]]&lt;&gt;"",SUM(INDEX(PaymentSchedule3[Interest],1,1):PaymentSchedule3[[#This Row],[Interest]]),"")</f>
        <v/>
      </c>
    </row>
    <row r="188" spans="2:11" ht="15.6" x14ac:dyDescent="0.3">
      <c r="B188" s="13" t="str">
        <f>IF(LoanIsGood,IF(ROW()-ROW(PaymentSchedule3[[#Headers],[Payment Number]])&gt;ScheduledNumberOfPayments,"",ROW()-ROW(PaymentSchedule3[[#Headers],[Payment Number]])),"")</f>
        <v/>
      </c>
      <c r="C188" s="14" t="str">
        <f>IF(PaymentSchedule3[[#This Row],[Payment Number]]&lt;&gt;"",EOMONTH(LoanStartDate,ROW(PaymentSchedule3[[#This Row],[Payment Number]])-ROW(PaymentSchedule3[[#Headers],[Payment Number]])-2)+DAY(LoanStartDate),"")</f>
        <v/>
      </c>
      <c r="D188" s="15" t="str">
        <f>IF(PaymentSchedule3[[#This Row],[Payment Number]]&lt;&gt;"",IF(ROW()-ROW(PaymentSchedule3[[#Headers],[Beginning
Balance]])=1,LoanAmount,INDEX(PaymentSchedule3[Ending
Balance],ROW()-ROW(PaymentSchedule3[[#Headers],[Beginning
Balance]])-1)),"")</f>
        <v/>
      </c>
      <c r="E188" s="15" t="str">
        <f>IF(PaymentSchedule3[[#This Row],[Payment Number]]&lt;&gt;"",ScheduledPayment,"")</f>
        <v/>
      </c>
      <c r="F188"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8"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8" s="15" t="str">
        <f>IF(PaymentSchedule3[[#This Row],[Payment Number]]&lt;&gt;"",PaymentSchedule3[[#This Row],[Total
Payment]]-PaymentSchedule3[[#This Row],[Interest]],"")</f>
        <v/>
      </c>
      <c r="I188" s="15" t="str">
        <f>IF(PaymentSchedule3[[#This Row],[Payment Number]]&lt;&gt;"",PaymentSchedule3[[#This Row],[Beginning
Balance]]*(InterestRate/PaymentsPerYear),"")</f>
        <v/>
      </c>
      <c r="J188" s="15" t="str">
        <f>IF(PaymentSchedule3[[#This Row],[Payment Number]]&lt;&gt;"",IF(PaymentSchedule3[[#This Row],[Scheduled Payment]]+PaymentSchedule3[[#This Row],[Extra
Payment]]&lt;=PaymentSchedule3[[#This Row],[Beginning
Balance]],PaymentSchedule3[[#This Row],[Beginning
Balance]]-PaymentSchedule3[[#This Row],[Principal]],0),"")</f>
        <v/>
      </c>
      <c r="K188" s="15" t="str">
        <f>IF(PaymentSchedule3[[#This Row],[Payment Number]]&lt;&gt;"",SUM(INDEX(PaymentSchedule3[Interest],1,1):PaymentSchedule3[[#This Row],[Interest]]),"")</f>
        <v/>
      </c>
    </row>
    <row r="189" spans="2:11" ht="15.6" x14ac:dyDescent="0.3">
      <c r="B189" s="13" t="str">
        <f>IF(LoanIsGood,IF(ROW()-ROW(PaymentSchedule3[[#Headers],[Payment Number]])&gt;ScheduledNumberOfPayments,"",ROW()-ROW(PaymentSchedule3[[#Headers],[Payment Number]])),"")</f>
        <v/>
      </c>
      <c r="C189" s="14" t="str">
        <f>IF(PaymentSchedule3[[#This Row],[Payment Number]]&lt;&gt;"",EOMONTH(LoanStartDate,ROW(PaymentSchedule3[[#This Row],[Payment Number]])-ROW(PaymentSchedule3[[#Headers],[Payment Number]])-2)+DAY(LoanStartDate),"")</f>
        <v/>
      </c>
      <c r="D189" s="15" t="str">
        <f>IF(PaymentSchedule3[[#This Row],[Payment Number]]&lt;&gt;"",IF(ROW()-ROW(PaymentSchedule3[[#Headers],[Beginning
Balance]])=1,LoanAmount,INDEX(PaymentSchedule3[Ending
Balance],ROW()-ROW(PaymentSchedule3[[#Headers],[Beginning
Balance]])-1)),"")</f>
        <v/>
      </c>
      <c r="E189" s="15" t="str">
        <f>IF(PaymentSchedule3[[#This Row],[Payment Number]]&lt;&gt;"",ScheduledPayment,"")</f>
        <v/>
      </c>
      <c r="F189"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89"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89" s="15" t="str">
        <f>IF(PaymentSchedule3[[#This Row],[Payment Number]]&lt;&gt;"",PaymentSchedule3[[#This Row],[Total
Payment]]-PaymentSchedule3[[#This Row],[Interest]],"")</f>
        <v/>
      </c>
      <c r="I189" s="15" t="str">
        <f>IF(PaymentSchedule3[[#This Row],[Payment Number]]&lt;&gt;"",PaymentSchedule3[[#This Row],[Beginning
Balance]]*(InterestRate/PaymentsPerYear),"")</f>
        <v/>
      </c>
      <c r="J189" s="15" t="str">
        <f>IF(PaymentSchedule3[[#This Row],[Payment Number]]&lt;&gt;"",IF(PaymentSchedule3[[#This Row],[Scheduled Payment]]+PaymentSchedule3[[#This Row],[Extra
Payment]]&lt;=PaymentSchedule3[[#This Row],[Beginning
Balance]],PaymentSchedule3[[#This Row],[Beginning
Balance]]-PaymentSchedule3[[#This Row],[Principal]],0),"")</f>
        <v/>
      </c>
      <c r="K189" s="15" t="str">
        <f>IF(PaymentSchedule3[[#This Row],[Payment Number]]&lt;&gt;"",SUM(INDEX(PaymentSchedule3[Interest],1,1):PaymentSchedule3[[#This Row],[Interest]]),"")</f>
        <v/>
      </c>
    </row>
    <row r="190" spans="2:11" ht="15.6" x14ac:dyDescent="0.3">
      <c r="B190" s="13" t="str">
        <f>IF(LoanIsGood,IF(ROW()-ROW(PaymentSchedule3[[#Headers],[Payment Number]])&gt;ScheduledNumberOfPayments,"",ROW()-ROW(PaymentSchedule3[[#Headers],[Payment Number]])),"")</f>
        <v/>
      </c>
      <c r="C190" s="14" t="str">
        <f>IF(PaymentSchedule3[[#This Row],[Payment Number]]&lt;&gt;"",EOMONTH(LoanStartDate,ROW(PaymentSchedule3[[#This Row],[Payment Number]])-ROW(PaymentSchedule3[[#Headers],[Payment Number]])-2)+DAY(LoanStartDate),"")</f>
        <v/>
      </c>
      <c r="D190" s="15" t="str">
        <f>IF(PaymentSchedule3[[#This Row],[Payment Number]]&lt;&gt;"",IF(ROW()-ROW(PaymentSchedule3[[#Headers],[Beginning
Balance]])=1,LoanAmount,INDEX(PaymentSchedule3[Ending
Balance],ROW()-ROW(PaymentSchedule3[[#Headers],[Beginning
Balance]])-1)),"")</f>
        <v/>
      </c>
      <c r="E190" s="15" t="str">
        <f>IF(PaymentSchedule3[[#This Row],[Payment Number]]&lt;&gt;"",ScheduledPayment,"")</f>
        <v/>
      </c>
      <c r="F190"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0"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0" s="15" t="str">
        <f>IF(PaymentSchedule3[[#This Row],[Payment Number]]&lt;&gt;"",PaymentSchedule3[[#This Row],[Total
Payment]]-PaymentSchedule3[[#This Row],[Interest]],"")</f>
        <v/>
      </c>
      <c r="I190" s="15" t="str">
        <f>IF(PaymentSchedule3[[#This Row],[Payment Number]]&lt;&gt;"",PaymentSchedule3[[#This Row],[Beginning
Balance]]*(InterestRate/PaymentsPerYear),"")</f>
        <v/>
      </c>
      <c r="J190" s="15" t="str">
        <f>IF(PaymentSchedule3[[#This Row],[Payment Number]]&lt;&gt;"",IF(PaymentSchedule3[[#This Row],[Scheduled Payment]]+PaymentSchedule3[[#This Row],[Extra
Payment]]&lt;=PaymentSchedule3[[#This Row],[Beginning
Balance]],PaymentSchedule3[[#This Row],[Beginning
Balance]]-PaymentSchedule3[[#This Row],[Principal]],0),"")</f>
        <v/>
      </c>
      <c r="K190" s="15" t="str">
        <f>IF(PaymentSchedule3[[#This Row],[Payment Number]]&lt;&gt;"",SUM(INDEX(PaymentSchedule3[Interest],1,1):PaymentSchedule3[[#This Row],[Interest]]),"")</f>
        <v/>
      </c>
    </row>
    <row r="191" spans="2:11" ht="15.6" x14ac:dyDescent="0.3">
      <c r="B191" s="13" t="str">
        <f>IF(LoanIsGood,IF(ROW()-ROW(PaymentSchedule3[[#Headers],[Payment Number]])&gt;ScheduledNumberOfPayments,"",ROW()-ROW(PaymentSchedule3[[#Headers],[Payment Number]])),"")</f>
        <v/>
      </c>
      <c r="C191" s="14" t="str">
        <f>IF(PaymentSchedule3[[#This Row],[Payment Number]]&lt;&gt;"",EOMONTH(LoanStartDate,ROW(PaymentSchedule3[[#This Row],[Payment Number]])-ROW(PaymentSchedule3[[#Headers],[Payment Number]])-2)+DAY(LoanStartDate),"")</f>
        <v/>
      </c>
      <c r="D191" s="15" t="str">
        <f>IF(PaymentSchedule3[[#This Row],[Payment Number]]&lt;&gt;"",IF(ROW()-ROW(PaymentSchedule3[[#Headers],[Beginning
Balance]])=1,LoanAmount,INDEX(PaymentSchedule3[Ending
Balance],ROW()-ROW(PaymentSchedule3[[#Headers],[Beginning
Balance]])-1)),"")</f>
        <v/>
      </c>
      <c r="E191" s="15" t="str">
        <f>IF(PaymentSchedule3[[#This Row],[Payment Number]]&lt;&gt;"",ScheduledPayment,"")</f>
        <v/>
      </c>
      <c r="F191"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1"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1" s="15" t="str">
        <f>IF(PaymentSchedule3[[#This Row],[Payment Number]]&lt;&gt;"",PaymentSchedule3[[#This Row],[Total
Payment]]-PaymentSchedule3[[#This Row],[Interest]],"")</f>
        <v/>
      </c>
      <c r="I191" s="15" t="str">
        <f>IF(PaymentSchedule3[[#This Row],[Payment Number]]&lt;&gt;"",PaymentSchedule3[[#This Row],[Beginning
Balance]]*(InterestRate/PaymentsPerYear),"")</f>
        <v/>
      </c>
      <c r="J191" s="15" t="str">
        <f>IF(PaymentSchedule3[[#This Row],[Payment Number]]&lt;&gt;"",IF(PaymentSchedule3[[#This Row],[Scheduled Payment]]+PaymentSchedule3[[#This Row],[Extra
Payment]]&lt;=PaymentSchedule3[[#This Row],[Beginning
Balance]],PaymentSchedule3[[#This Row],[Beginning
Balance]]-PaymentSchedule3[[#This Row],[Principal]],0),"")</f>
        <v/>
      </c>
      <c r="K191" s="15" t="str">
        <f>IF(PaymentSchedule3[[#This Row],[Payment Number]]&lt;&gt;"",SUM(INDEX(PaymentSchedule3[Interest],1,1):PaymentSchedule3[[#This Row],[Interest]]),"")</f>
        <v/>
      </c>
    </row>
    <row r="192" spans="2:11" ht="15.6" x14ac:dyDescent="0.3">
      <c r="B192" s="13" t="str">
        <f>IF(LoanIsGood,IF(ROW()-ROW(PaymentSchedule3[[#Headers],[Payment Number]])&gt;ScheduledNumberOfPayments,"",ROW()-ROW(PaymentSchedule3[[#Headers],[Payment Number]])),"")</f>
        <v/>
      </c>
      <c r="C192" s="14" t="str">
        <f>IF(PaymentSchedule3[[#This Row],[Payment Number]]&lt;&gt;"",EOMONTH(LoanStartDate,ROW(PaymentSchedule3[[#This Row],[Payment Number]])-ROW(PaymentSchedule3[[#Headers],[Payment Number]])-2)+DAY(LoanStartDate),"")</f>
        <v/>
      </c>
      <c r="D192" s="15" t="str">
        <f>IF(PaymentSchedule3[[#This Row],[Payment Number]]&lt;&gt;"",IF(ROW()-ROW(PaymentSchedule3[[#Headers],[Beginning
Balance]])=1,LoanAmount,INDEX(PaymentSchedule3[Ending
Balance],ROW()-ROW(PaymentSchedule3[[#Headers],[Beginning
Balance]])-1)),"")</f>
        <v/>
      </c>
      <c r="E192" s="15" t="str">
        <f>IF(PaymentSchedule3[[#This Row],[Payment Number]]&lt;&gt;"",ScheduledPayment,"")</f>
        <v/>
      </c>
      <c r="F192"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2"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2" s="15" t="str">
        <f>IF(PaymentSchedule3[[#This Row],[Payment Number]]&lt;&gt;"",PaymentSchedule3[[#This Row],[Total
Payment]]-PaymentSchedule3[[#This Row],[Interest]],"")</f>
        <v/>
      </c>
      <c r="I192" s="15" t="str">
        <f>IF(PaymentSchedule3[[#This Row],[Payment Number]]&lt;&gt;"",PaymentSchedule3[[#This Row],[Beginning
Balance]]*(InterestRate/PaymentsPerYear),"")</f>
        <v/>
      </c>
      <c r="J192" s="15" t="str">
        <f>IF(PaymentSchedule3[[#This Row],[Payment Number]]&lt;&gt;"",IF(PaymentSchedule3[[#This Row],[Scheduled Payment]]+PaymentSchedule3[[#This Row],[Extra
Payment]]&lt;=PaymentSchedule3[[#This Row],[Beginning
Balance]],PaymentSchedule3[[#This Row],[Beginning
Balance]]-PaymentSchedule3[[#This Row],[Principal]],0),"")</f>
        <v/>
      </c>
      <c r="K192" s="15" t="str">
        <f>IF(PaymentSchedule3[[#This Row],[Payment Number]]&lt;&gt;"",SUM(INDEX(PaymentSchedule3[Interest],1,1):PaymentSchedule3[[#This Row],[Interest]]),"")</f>
        <v/>
      </c>
    </row>
    <row r="193" spans="2:11" ht="15.6" x14ac:dyDescent="0.3">
      <c r="B193" s="13" t="str">
        <f>IF(LoanIsGood,IF(ROW()-ROW(PaymentSchedule3[[#Headers],[Payment Number]])&gt;ScheduledNumberOfPayments,"",ROW()-ROW(PaymentSchedule3[[#Headers],[Payment Number]])),"")</f>
        <v/>
      </c>
      <c r="C193" s="14" t="str">
        <f>IF(PaymentSchedule3[[#This Row],[Payment Number]]&lt;&gt;"",EOMONTH(LoanStartDate,ROW(PaymentSchedule3[[#This Row],[Payment Number]])-ROW(PaymentSchedule3[[#Headers],[Payment Number]])-2)+DAY(LoanStartDate),"")</f>
        <v/>
      </c>
      <c r="D193" s="15" t="str">
        <f>IF(PaymentSchedule3[[#This Row],[Payment Number]]&lt;&gt;"",IF(ROW()-ROW(PaymentSchedule3[[#Headers],[Beginning
Balance]])=1,LoanAmount,INDEX(PaymentSchedule3[Ending
Balance],ROW()-ROW(PaymentSchedule3[[#Headers],[Beginning
Balance]])-1)),"")</f>
        <v/>
      </c>
      <c r="E193" s="15" t="str">
        <f>IF(PaymentSchedule3[[#This Row],[Payment Number]]&lt;&gt;"",ScheduledPayment,"")</f>
        <v/>
      </c>
      <c r="F193"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3"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3" s="15" t="str">
        <f>IF(PaymentSchedule3[[#This Row],[Payment Number]]&lt;&gt;"",PaymentSchedule3[[#This Row],[Total
Payment]]-PaymentSchedule3[[#This Row],[Interest]],"")</f>
        <v/>
      </c>
      <c r="I193" s="15" t="str">
        <f>IF(PaymentSchedule3[[#This Row],[Payment Number]]&lt;&gt;"",PaymentSchedule3[[#This Row],[Beginning
Balance]]*(InterestRate/PaymentsPerYear),"")</f>
        <v/>
      </c>
      <c r="J193" s="15" t="str">
        <f>IF(PaymentSchedule3[[#This Row],[Payment Number]]&lt;&gt;"",IF(PaymentSchedule3[[#This Row],[Scheduled Payment]]+PaymentSchedule3[[#This Row],[Extra
Payment]]&lt;=PaymentSchedule3[[#This Row],[Beginning
Balance]],PaymentSchedule3[[#This Row],[Beginning
Balance]]-PaymentSchedule3[[#This Row],[Principal]],0),"")</f>
        <v/>
      </c>
      <c r="K193" s="15" t="str">
        <f>IF(PaymentSchedule3[[#This Row],[Payment Number]]&lt;&gt;"",SUM(INDEX(PaymentSchedule3[Interest],1,1):PaymentSchedule3[[#This Row],[Interest]]),"")</f>
        <v/>
      </c>
    </row>
    <row r="194" spans="2:11" ht="15.6" x14ac:dyDescent="0.3">
      <c r="B194" s="13" t="str">
        <f>IF(LoanIsGood,IF(ROW()-ROW(PaymentSchedule3[[#Headers],[Payment Number]])&gt;ScheduledNumberOfPayments,"",ROW()-ROW(PaymentSchedule3[[#Headers],[Payment Number]])),"")</f>
        <v/>
      </c>
      <c r="C194" s="14" t="str">
        <f>IF(PaymentSchedule3[[#This Row],[Payment Number]]&lt;&gt;"",EOMONTH(LoanStartDate,ROW(PaymentSchedule3[[#This Row],[Payment Number]])-ROW(PaymentSchedule3[[#Headers],[Payment Number]])-2)+DAY(LoanStartDate),"")</f>
        <v/>
      </c>
      <c r="D194" s="15" t="str">
        <f>IF(PaymentSchedule3[[#This Row],[Payment Number]]&lt;&gt;"",IF(ROW()-ROW(PaymentSchedule3[[#Headers],[Beginning
Balance]])=1,LoanAmount,INDEX(PaymentSchedule3[Ending
Balance],ROW()-ROW(PaymentSchedule3[[#Headers],[Beginning
Balance]])-1)),"")</f>
        <v/>
      </c>
      <c r="E194" s="15" t="str">
        <f>IF(PaymentSchedule3[[#This Row],[Payment Number]]&lt;&gt;"",ScheduledPayment,"")</f>
        <v/>
      </c>
      <c r="F194"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4"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4" s="15" t="str">
        <f>IF(PaymentSchedule3[[#This Row],[Payment Number]]&lt;&gt;"",PaymentSchedule3[[#This Row],[Total
Payment]]-PaymentSchedule3[[#This Row],[Interest]],"")</f>
        <v/>
      </c>
      <c r="I194" s="15" t="str">
        <f>IF(PaymentSchedule3[[#This Row],[Payment Number]]&lt;&gt;"",PaymentSchedule3[[#This Row],[Beginning
Balance]]*(InterestRate/PaymentsPerYear),"")</f>
        <v/>
      </c>
      <c r="J194" s="15" t="str">
        <f>IF(PaymentSchedule3[[#This Row],[Payment Number]]&lt;&gt;"",IF(PaymentSchedule3[[#This Row],[Scheduled Payment]]+PaymentSchedule3[[#This Row],[Extra
Payment]]&lt;=PaymentSchedule3[[#This Row],[Beginning
Balance]],PaymentSchedule3[[#This Row],[Beginning
Balance]]-PaymentSchedule3[[#This Row],[Principal]],0),"")</f>
        <v/>
      </c>
      <c r="K194" s="15" t="str">
        <f>IF(PaymentSchedule3[[#This Row],[Payment Number]]&lt;&gt;"",SUM(INDEX(PaymentSchedule3[Interest],1,1):PaymentSchedule3[[#This Row],[Interest]]),"")</f>
        <v/>
      </c>
    </row>
    <row r="195" spans="2:11" ht="15.6" x14ac:dyDescent="0.3">
      <c r="B195" s="13" t="str">
        <f>IF(LoanIsGood,IF(ROW()-ROW(PaymentSchedule3[[#Headers],[Payment Number]])&gt;ScheduledNumberOfPayments,"",ROW()-ROW(PaymentSchedule3[[#Headers],[Payment Number]])),"")</f>
        <v/>
      </c>
      <c r="C195" s="14" t="str">
        <f>IF(PaymentSchedule3[[#This Row],[Payment Number]]&lt;&gt;"",EOMONTH(LoanStartDate,ROW(PaymentSchedule3[[#This Row],[Payment Number]])-ROW(PaymentSchedule3[[#Headers],[Payment Number]])-2)+DAY(LoanStartDate),"")</f>
        <v/>
      </c>
      <c r="D195" s="15" t="str">
        <f>IF(PaymentSchedule3[[#This Row],[Payment Number]]&lt;&gt;"",IF(ROW()-ROW(PaymentSchedule3[[#Headers],[Beginning
Balance]])=1,LoanAmount,INDEX(PaymentSchedule3[Ending
Balance],ROW()-ROW(PaymentSchedule3[[#Headers],[Beginning
Balance]])-1)),"")</f>
        <v/>
      </c>
      <c r="E195" s="15" t="str">
        <f>IF(PaymentSchedule3[[#This Row],[Payment Number]]&lt;&gt;"",ScheduledPayment,"")</f>
        <v/>
      </c>
      <c r="F195"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5"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5" s="15" t="str">
        <f>IF(PaymentSchedule3[[#This Row],[Payment Number]]&lt;&gt;"",PaymentSchedule3[[#This Row],[Total
Payment]]-PaymentSchedule3[[#This Row],[Interest]],"")</f>
        <v/>
      </c>
      <c r="I195" s="15" t="str">
        <f>IF(PaymentSchedule3[[#This Row],[Payment Number]]&lt;&gt;"",PaymentSchedule3[[#This Row],[Beginning
Balance]]*(InterestRate/PaymentsPerYear),"")</f>
        <v/>
      </c>
      <c r="J195" s="15" t="str">
        <f>IF(PaymentSchedule3[[#This Row],[Payment Number]]&lt;&gt;"",IF(PaymentSchedule3[[#This Row],[Scheduled Payment]]+PaymentSchedule3[[#This Row],[Extra
Payment]]&lt;=PaymentSchedule3[[#This Row],[Beginning
Balance]],PaymentSchedule3[[#This Row],[Beginning
Balance]]-PaymentSchedule3[[#This Row],[Principal]],0),"")</f>
        <v/>
      </c>
      <c r="K195" s="15" t="str">
        <f>IF(PaymentSchedule3[[#This Row],[Payment Number]]&lt;&gt;"",SUM(INDEX(PaymentSchedule3[Interest],1,1):PaymentSchedule3[[#This Row],[Interest]]),"")</f>
        <v/>
      </c>
    </row>
    <row r="196" spans="2:11" ht="15.6" x14ac:dyDescent="0.3">
      <c r="B196" s="13" t="str">
        <f>IF(LoanIsGood,IF(ROW()-ROW(PaymentSchedule3[[#Headers],[Payment Number]])&gt;ScheduledNumberOfPayments,"",ROW()-ROW(PaymentSchedule3[[#Headers],[Payment Number]])),"")</f>
        <v/>
      </c>
      <c r="C196" s="14" t="str">
        <f>IF(PaymentSchedule3[[#This Row],[Payment Number]]&lt;&gt;"",EOMONTH(LoanStartDate,ROW(PaymentSchedule3[[#This Row],[Payment Number]])-ROW(PaymentSchedule3[[#Headers],[Payment Number]])-2)+DAY(LoanStartDate),"")</f>
        <v/>
      </c>
      <c r="D196" s="15" t="str">
        <f>IF(PaymentSchedule3[[#This Row],[Payment Number]]&lt;&gt;"",IF(ROW()-ROW(PaymentSchedule3[[#Headers],[Beginning
Balance]])=1,LoanAmount,INDEX(PaymentSchedule3[Ending
Balance],ROW()-ROW(PaymentSchedule3[[#Headers],[Beginning
Balance]])-1)),"")</f>
        <v/>
      </c>
      <c r="E196" s="15" t="str">
        <f>IF(PaymentSchedule3[[#This Row],[Payment Number]]&lt;&gt;"",ScheduledPayment,"")</f>
        <v/>
      </c>
      <c r="F196"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6"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6" s="15" t="str">
        <f>IF(PaymentSchedule3[[#This Row],[Payment Number]]&lt;&gt;"",PaymentSchedule3[[#This Row],[Total
Payment]]-PaymentSchedule3[[#This Row],[Interest]],"")</f>
        <v/>
      </c>
      <c r="I196" s="15" t="str">
        <f>IF(PaymentSchedule3[[#This Row],[Payment Number]]&lt;&gt;"",PaymentSchedule3[[#This Row],[Beginning
Balance]]*(InterestRate/PaymentsPerYear),"")</f>
        <v/>
      </c>
      <c r="J196" s="15" t="str">
        <f>IF(PaymentSchedule3[[#This Row],[Payment Number]]&lt;&gt;"",IF(PaymentSchedule3[[#This Row],[Scheduled Payment]]+PaymentSchedule3[[#This Row],[Extra
Payment]]&lt;=PaymentSchedule3[[#This Row],[Beginning
Balance]],PaymentSchedule3[[#This Row],[Beginning
Balance]]-PaymentSchedule3[[#This Row],[Principal]],0),"")</f>
        <v/>
      </c>
      <c r="K196" s="15" t="str">
        <f>IF(PaymentSchedule3[[#This Row],[Payment Number]]&lt;&gt;"",SUM(INDEX(PaymentSchedule3[Interest],1,1):PaymentSchedule3[[#This Row],[Interest]]),"")</f>
        <v/>
      </c>
    </row>
    <row r="197" spans="2:11" ht="15.6" x14ac:dyDescent="0.3">
      <c r="B197" s="13" t="str">
        <f>IF(LoanIsGood,IF(ROW()-ROW(PaymentSchedule3[[#Headers],[Payment Number]])&gt;ScheduledNumberOfPayments,"",ROW()-ROW(PaymentSchedule3[[#Headers],[Payment Number]])),"")</f>
        <v/>
      </c>
      <c r="C197" s="14" t="str">
        <f>IF(PaymentSchedule3[[#This Row],[Payment Number]]&lt;&gt;"",EOMONTH(LoanStartDate,ROW(PaymentSchedule3[[#This Row],[Payment Number]])-ROW(PaymentSchedule3[[#Headers],[Payment Number]])-2)+DAY(LoanStartDate),"")</f>
        <v/>
      </c>
      <c r="D197" s="15" t="str">
        <f>IF(PaymentSchedule3[[#This Row],[Payment Number]]&lt;&gt;"",IF(ROW()-ROW(PaymentSchedule3[[#Headers],[Beginning
Balance]])=1,LoanAmount,INDEX(PaymentSchedule3[Ending
Balance],ROW()-ROW(PaymentSchedule3[[#Headers],[Beginning
Balance]])-1)),"")</f>
        <v/>
      </c>
      <c r="E197" s="15" t="str">
        <f>IF(PaymentSchedule3[[#This Row],[Payment Number]]&lt;&gt;"",ScheduledPayment,"")</f>
        <v/>
      </c>
      <c r="F197"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7"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7" s="15" t="str">
        <f>IF(PaymentSchedule3[[#This Row],[Payment Number]]&lt;&gt;"",PaymentSchedule3[[#This Row],[Total
Payment]]-PaymentSchedule3[[#This Row],[Interest]],"")</f>
        <v/>
      </c>
      <c r="I197" s="15" t="str">
        <f>IF(PaymentSchedule3[[#This Row],[Payment Number]]&lt;&gt;"",PaymentSchedule3[[#This Row],[Beginning
Balance]]*(InterestRate/PaymentsPerYear),"")</f>
        <v/>
      </c>
      <c r="J197" s="15" t="str">
        <f>IF(PaymentSchedule3[[#This Row],[Payment Number]]&lt;&gt;"",IF(PaymentSchedule3[[#This Row],[Scheduled Payment]]+PaymentSchedule3[[#This Row],[Extra
Payment]]&lt;=PaymentSchedule3[[#This Row],[Beginning
Balance]],PaymentSchedule3[[#This Row],[Beginning
Balance]]-PaymentSchedule3[[#This Row],[Principal]],0),"")</f>
        <v/>
      </c>
      <c r="K197" s="15" t="str">
        <f>IF(PaymentSchedule3[[#This Row],[Payment Number]]&lt;&gt;"",SUM(INDEX(PaymentSchedule3[Interest],1,1):PaymentSchedule3[[#This Row],[Interest]]),"")</f>
        <v/>
      </c>
    </row>
    <row r="198" spans="2:11" ht="15.6" x14ac:dyDescent="0.3">
      <c r="B198" s="13" t="str">
        <f>IF(LoanIsGood,IF(ROW()-ROW(PaymentSchedule3[[#Headers],[Payment Number]])&gt;ScheduledNumberOfPayments,"",ROW()-ROW(PaymentSchedule3[[#Headers],[Payment Number]])),"")</f>
        <v/>
      </c>
      <c r="C198" s="14" t="str">
        <f>IF(PaymentSchedule3[[#This Row],[Payment Number]]&lt;&gt;"",EOMONTH(LoanStartDate,ROW(PaymentSchedule3[[#This Row],[Payment Number]])-ROW(PaymentSchedule3[[#Headers],[Payment Number]])-2)+DAY(LoanStartDate),"")</f>
        <v/>
      </c>
      <c r="D198" s="15" t="str">
        <f>IF(PaymentSchedule3[[#This Row],[Payment Number]]&lt;&gt;"",IF(ROW()-ROW(PaymentSchedule3[[#Headers],[Beginning
Balance]])=1,LoanAmount,INDEX(PaymentSchedule3[Ending
Balance],ROW()-ROW(PaymentSchedule3[[#Headers],[Beginning
Balance]])-1)),"")</f>
        <v/>
      </c>
      <c r="E198" s="15" t="str">
        <f>IF(PaymentSchedule3[[#This Row],[Payment Number]]&lt;&gt;"",ScheduledPayment,"")</f>
        <v/>
      </c>
      <c r="F198"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8"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8" s="15" t="str">
        <f>IF(PaymentSchedule3[[#This Row],[Payment Number]]&lt;&gt;"",PaymentSchedule3[[#This Row],[Total
Payment]]-PaymentSchedule3[[#This Row],[Interest]],"")</f>
        <v/>
      </c>
      <c r="I198" s="15" t="str">
        <f>IF(PaymentSchedule3[[#This Row],[Payment Number]]&lt;&gt;"",PaymentSchedule3[[#This Row],[Beginning
Balance]]*(InterestRate/PaymentsPerYear),"")</f>
        <v/>
      </c>
      <c r="J198" s="15" t="str">
        <f>IF(PaymentSchedule3[[#This Row],[Payment Number]]&lt;&gt;"",IF(PaymentSchedule3[[#This Row],[Scheduled Payment]]+PaymentSchedule3[[#This Row],[Extra
Payment]]&lt;=PaymentSchedule3[[#This Row],[Beginning
Balance]],PaymentSchedule3[[#This Row],[Beginning
Balance]]-PaymentSchedule3[[#This Row],[Principal]],0),"")</f>
        <v/>
      </c>
      <c r="K198" s="15" t="str">
        <f>IF(PaymentSchedule3[[#This Row],[Payment Number]]&lt;&gt;"",SUM(INDEX(PaymentSchedule3[Interest],1,1):PaymentSchedule3[[#This Row],[Interest]]),"")</f>
        <v/>
      </c>
    </row>
    <row r="199" spans="2:11" ht="15.6" x14ac:dyDescent="0.3">
      <c r="B199" s="13" t="str">
        <f>IF(LoanIsGood,IF(ROW()-ROW(PaymentSchedule3[[#Headers],[Payment Number]])&gt;ScheduledNumberOfPayments,"",ROW()-ROW(PaymentSchedule3[[#Headers],[Payment Number]])),"")</f>
        <v/>
      </c>
      <c r="C199" s="14" t="str">
        <f>IF(PaymentSchedule3[[#This Row],[Payment Number]]&lt;&gt;"",EOMONTH(LoanStartDate,ROW(PaymentSchedule3[[#This Row],[Payment Number]])-ROW(PaymentSchedule3[[#Headers],[Payment Number]])-2)+DAY(LoanStartDate),"")</f>
        <v/>
      </c>
      <c r="D199" s="15" t="str">
        <f>IF(PaymentSchedule3[[#This Row],[Payment Number]]&lt;&gt;"",IF(ROW()-ROW(PaymentSchedule3[[#Headers],[Beginning
Balance]])=1,LoanAmount,INDEX(PaymentSchedule3[Ending
Balance],ROW()-ROW(PaymentSchedule3[[#Headers],[Beginning
Balance]])-1)),"")</f>
        <v/>
      </c>
      <c r="E199" s="15" t="str">
        <f>IF(PaymentSchedule3[[#This Row],[Payment Number]]&lt;&gt;"",ScheduledPayment,"")</f>
        <v/>
      </c>
      <c r="F199"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199"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199" s="15" t="str">
        <f>IF(PaymentSchedule3[[#This Row],[Payment Number]]&lt;&gt;"",PaymentSchedule3[[#This Row],[Total
Payment]]-PaymentSchedule3[[#This Row],[Interest]],"")</f>
        <v/>
      </c>
      <c r="I199" s="15" t="str">
        <f>IF(PaymentSchedule3[[#This Row],[Payment Number]]&lt;&gt;"",PaymentSchedule3[[#This Row],[Beginning
Balance]]*(InterestRate/PaymentsPerYear),"")</f>
        <v/>
      </c>
      <c r="J199" s="15" t="str">
        <f>IF(PaymentSchedule3[[#This Row],[Payment Number]]&lt;&gt;"",IF(PaymentSchedule3[[#This Row],[Scheduled Payment]]+PaymentSchedule3[[#This Row],[Extra
Payment]]&lt;=PaymentSchedule3[[#This Row],[Beginning
Balance]],PaymentSchedule3[[#This Row],[Beginning
Balance]]-PaymentSchedule3[[#This Row],[Principal]],0),"")</f>
        <v/>
      </c>
      <c r="K199" s="15" t="str">
        <f>IF(PaymentSchedule3[[#This Row],[Payment Number]]&lt;&gt;"",SUM(INDEX(PaymentSchedule3[Interest],1,1):PaymentSchedule3[[#This Row],[Interest]]),"")</f>
        <v/>
      </c>
    </row>
    <row r="200" spans="2:11" ht="15.6" x14ac:dyDescent="0.3">
      <c r="B200" s="13" t="str">
        <f>IF(LoanIsGood,IF(ROW()-ROW(PaymentSchedule3[[#Headers],[Payment Number]])&gt;ScheduledNumberOfPayments,"",ROW()-ROW(PaymentSchedule3[[#Headers],[Payment Number]])),"")</f>
        <v/>
      </c>
      <c r="C200" s="14" t="str">
        <f>IF(PaymentSchedule3[[#This Row],[Payment Number]]&lt;&gt;"",EOMONTH(LoanStartDate,ROW(PaymentSchedule3[[#This Row],[Payment Number]])-ROW(PaymentSchedule3[[#Headers],[Payment Number]])-2)+DAY(LoanStartDate),"")</f>
        <v/>
      </c>
      <c r="D200" s="15" t="str">
        <f>IF(PaymentSchedule3[[#This Row],[Payment Number]]&lt;&gt;"",IF(ROW()-ROW(PaymentSchedule3[[#Headers],[Beginning
Balance]])=1,LoanAmount,INDEX(PaymentSchedule3[Ending
Balance],ROW()-ROW(PaymentSchedule3[[#Headers],[Beginning
Balance]])-1)),"")</f>
        <v/>
      </c>
      <c r="E200" s="15" t="str">
        <f>IF(PaymentSchedule3[[#This Row],[Payment Number]]&lt;&gt;"",ScheduledPayment,"")</f>
        <v/>
      </c>
      <c r="F200"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0"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0" s="15" t="str">
        <f>IF(PaymentSchedule3[[#This Row],[Payment Number]]&lt;&gt;"",PaymentSchedule3[[#This Row],[Total
Payment]]-PaymentSchedule3[[#This Row],[Interest]],"")</f>
        <v/>
      </c>
      <c r="I200" s="15" t="str">
        <f>IF(PaymentSchedule3[[#This Row],[Payment Number]]&lt;&gt;"",PaymentSchedule3[[#This Row],[Beginning
Balance]]*(InterestRate/PaymentsPerYear),"")</f>
        <v/>
      </c>
      <c r="J200" s="15" t="str">
        <f>IF(PaymentSchedule3[[#This Row],[Payment Number]]&lt;&gt;"",IF(PaymentSchedule3[[#This Row],[Scheduled Payment]]+PaymentSchedule3[[#This Row],[Extra
Payment]]&lt;=PaymentSchedule3[[#This Row],[Beginning
Balance]],PaymentSchedule3[[#This Row],[Beginning
Balance]]-PaymentSchedule3[[#This Row],[Principal]],0),"")</f>
        <v/>
      </c>
      <c r="K200" s="15" t="str">
        <f>IF(PaymentSchedule3[[#This Row],[Payment Number]]&lt;&gt;"",SUM(INDEX(PaymentSchedule3[Interest],1,1):PaymentSchedule3[[#This Row],[Interest]]),"")</f>
        <v/>
      </c>
    </row>
    <row r="201" spans="2:11" ht="15.6" x14ac:dyDescent="0.3">
      <c r="B201" s="13" t="str">
        <f>IF(LoanIsGood,IF(ROW()-ROW(PaymentSchedule3[[#Headers],[Payment Number]])&gt;ScheduledNumberOfPayments,"",ROW()-ROW(PaymentSchedule3[[#Headers],[Payment Number]])),"")</f>
        <v/>
      </c>
      <c r="C201" s="14" t="str">
        <f>IF(PaymentSchedule3[[#This Row],[Payment Number]]&lt;&gt;"",EOMONTH(LoanStartDate,ROW(PaymentSchedule3[[#This Row],[Payment Number]])-ROW(PaymentSchedule3[[#Headers],[Payment Number]])-2)+DAY(LoanStartDate),"")</f>
        <v/>
      </c>
      <c r="D201" s="15" t="str">
        <f>IF(PaymentSchedule3[[#This Row],[Payment Number]]&lt;&gt;"",IF(ROW()-ROW(PaymentSchedule3[[#Headers],[Beginning
Balance]])=1,LoanAmount,INDEX(PaymentSchedule3[Ending
Balance],ROW()-ROW(PaymentSchedule3[[#Headers],[Beginning
Balance]])-1)),"")</f>
        <v/>
      </c>
      <c r="E201" s="15" t="str">
        <f>IF(PaymentSchedule3[[#This Row],[Payment Number]]&lt;&gt;"",ScheduledPayment,"")</f>
        <v/>
      </c>
      <c r="F201"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1"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1" s="15" t="str">
        <f>IF(PaymentSchedule3[[#This Row],[Payment Number]]&lt;&gt;"",PaymentSchedule3[[#This Row],[Total
Payment]]-PaymentSchedule3[[#This Row],[Interest]],"")</f>
        <v/>
      </c>
      <c r="I201" s="15" t="str">
        <f>IF(PaymentSchedule3[[#This Row],[Payment Number]]&lt;&gt;"",PaymentSchedule3[[#This Row],[Beginning
Balance]]*(InterestRate/PaymentsPerYear),"")</f>
        <v/>
      </c>
      <c r="J201" s="15" t="str">
        <f>IF(PaymentSchedule3[[#This Row],[Payment Number]]&lt;&gt;"",IF(PaymentSchedule3[[#This Row],[Scheduled Payment]]+PaymentSchedule3[[#This Row],[Extra
Payment]]&lt;=PaymentSchedule3[[#This Row],[Beginning
Balance]],PaymentSchedule3[[#This Row],[Beginning
Balance]]-PaymentSchedule3[[#This Row],[Principal]],0),"")</f>
        <v/>
      </c>
      <c r="K201" s="15" t="str">
        <f>IF(PaymentSchedule3[[#This Row],[Payment Number]]&lt;&gt;"",SUM(INDEX(PaymentSchedule3[Interest],1,1):PaymentSchedule3[[#This Row],[Interest]]),"")</f>
        <v/>
      </c>
    </row>
    <row r="202" spans="2:11" ht="15.6" x14ac:dyDescent="0.3">
      <c r="B202" s="13" t="str">
        <f>IF(LoanIsGood,IF(ROW()-ROW(PaymentSchedule3[[#Headers],[Payment Number]])&gt;ScheduledNumberOfPayments,"",ROW()-ROW(PaymentSchedule3[[#Headers],[Payment Number]])),"")</f>
        <v/>
      </c>
      <c r="C202" s="14" t="str">
        <f>IF(PaymentSchedule3[[#This Row],[Payment Number]]&lt;&gt;"",EOMONTH(LoanStartDate,ROW(PaymentSchedule3[[#This Row],[Payment Number]])-ROW(PaymentSchedule3[[#Headers],[Payment Number]])-2)+DAY(LoanStartDate),"")</f>
        <v/>
      </c>
      <c r="D202" s="15" t="str">
        <f>IF(PaymentSchedule3[[#This Row],[Payment Number]]&lt;&gt;"",IF(ROW()-ROW(PaymentSchedule3[[#Headers],[Beginning
Balance]])=1,LoanAmount,INDEX(PaymentSchedule3[Ending
Balance],ROW()-ROW(PaymentSchedule3[[#Headers],[Beginning
Balance]])-1)),"")</f>
        <v/>
      </c>
      <c r="E202" s="15" t="str">
        <f>IF(PaymentSchedule3[[#This Row],[Payment Number]]&lt;&gt;"",ScheduledPayment,"")</f>
        <v/>
      </c>
      <c r="F202"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2"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2" s="15" t="str">
        <f>IF(PaymentSchedule3[[#This Row],[Payment Number]]&lt;&gt;"",PaymentSchedule3[[#This Row],[Total
Payment]]-PaymentSchedule3[[#This Row],[Interest]],"")</f>
        <v/>
      </c>
      <c r="I202" s="15" t="str">
        <f>IF(PaymentSchedule3[[#This Row],[Payment Number]]&lt;&gt;"",PaymentSchedule3[[#This Row],[Beginning
Balance]]*(InterestRate/PaymentsPerYear),"")</f>
        <v/>
      </c>
      <c r="J202" s="15" t="str">
        <f>IF(PaymentSchedule3[[#This Row],[Payment Number]]&lt;&gt;"",IF(PaymentSchedule3[[#This Row],[Scheduled Payment]]+PaymentSchedule3[[#This Row],[Extra
Payment]]&lt;=PaymentSchedule3[[#This Row],[Beginning
Balance]],PaymentSchedule3[[#This Row],[Beginning
Balance]]-PaymentSchedule3[[#This Row],[Principal]],0),"")</f>
        <v/>
      </c>
      <c r="K202" s="15" t="str">
        <f>IF(PaymentSchedule3[[#This Row],[Payment Number]]&lt;&gt;"",SUM(INDEX(PaymentSchedule3[Interest],1,1):PaymentSchedule3[[#This Row],[Interest]]),"")</f>
        <v/>
      </c>
    </row>
    <row r="203" spans="2:11" ht="15.6" x14ac:dyDescent="0.3">
      <c r="B203" s="13" t="str">
        <f>IF(LoanIsGood,IF(ROW()-ROW(PaymentSchedule3[[#Headers],[Payment Number]])&gt;ScheduledNumberOfPayments,"",ROW()-ROW(PaymentSchedule3[[#Headers],[Payment Number]])),"")</f>
        <v/>
      </c>
      <c r="C203" s="14" t="str">
        <f>IF(PaymentSchedule3[[#This Row],[Payment Number]]&lt;&gt;"",EOMONTH(LoanStartDate,ROW(PaymentSchedule3[[#This Row],[Payment Number]])-ROW(PaymentSchedule3[[#Headers],[Payment Number]])-2)+DAY(LoanStartDate),"")</f>
        <v/>
      </c>
      <c r="D203" s="15" t="str">
        <f>IF(PaymentSchedule3[[#This Row],[Payment Number]]&lt;&gt;"",IF(ROW()-ROW(PaymentSchedule3[[#Headers],[Beginning
Balance]])=1,LoanAmount,INDEX(PaymentSchedule3[Ending
Balance],ROW()-ROW(PaymentSchedule3[[#Headers],[Beginning
Balance]])-1)),"")</f>
        <v/>
      </c>
      <c r="E203" s="15" t="str">
        <f>IF(PaymentSchedule3[[#This Row],[Payment Number]]&lt;&gt;"",ScheduledPayment,"")</f>
        <v/>
      </c>
      <c r="F203"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3"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3" s="15" t="str">
        <f>IF(PaymentSchedule3[[#This Row],[Payment Number]]&lt;&gt;"",PaymentSchedule3[[#This Row],[Total
Payment]]-PaymentSchedule3[[#This Row],[Interest]],"")</f>
        <v/>
      </c>
      <c r="I203" s="15" t="str">
        <f>IF(PaymentSchedule3[[#This Row],[Payment Number]]&lt;&gt;"",PaymentSchedule3[[#This Row],[Beginning
Balance]]*(InterestRate/PaymentsPerYear),"")</f>
        <v/>
      </c>
      <c r="J203" s="15" t="str">
        <f>IF(PaymentSchedule3[[#This Row],[Payment Number]]&lt;&gt;"",IF(PaymentSchedule3[[#This Row],[Scheduled Payment]]+PaymentSchedule3[[#This Row],[Extra
Payment]]&lt;=PaymentSchedule3[[#This Row],[Beginning
Balance]],PaymentSchedule3[[#This Row],[Beginning
Balance]]-PaymentSchedule3[[#This Row],[Principal]],0),"")</f>
        <v/>
      </c>
      <c r="K203" s="15" t="str">
        <f>IF(PaymentSchedule3[[#This Row],[Payment Number]]&lt;&gt;"",SUM(INDEX(PaymentSchedule3[Interest],1,1):PaymentSchedule3[[#This Row],[Interest]]),"")</f>
        <v/>
      </c>
    </row>
    <row r="204" spans="2:11" ht="15.6" x14ac:dyDescent="0.3">
      <c r="B204" s="13" t="str">
        <f>IF(LoanIsGood,IF(ROW()-ROW(PaymentSchedule3[[#Headers],[Payment Number]])&gt;ScheduledNumberOfPayments,"",ROW()-ROW(PaymentSchedule3[[#Headers],[Payment Number]])),"")</f>
        <v/>
      </c>
      <c r="C204" s="14" t="str">
        <f>IF(PaymentSchedule3[[#This Row],[Payment Number]]&lt;&gt;"",EOMONTH(LoanStartDate,ROW(PaymentSchedule3[[#This Row],[Payment Number]])-ROW(PaymentSchedule3[[#Headers],[Payment Number]])-2)+DAY(LoanStartDate),"")</f>
        <v/>
      </c>
      <c r="D204" s="15" t="str">
        <f>IF(PaymentSchedule3[[#This Row],[Payment Number]]&lt;&gt;"",IF(ROW()-ROW(PaymentSchedule3[[#Headers],[Beginning
Balance]])=1,LoanAmount,INDEX(PaymentSchedule3[Ending
Balance],ROW()-ROW(PaymentSchedule3[[#Headers],[Beginning
Balance]])-1)),"")</f>
        <v/>
      </c>
      <c r="E204" s="15" t="str">
        <f>IF(PaymentSchedule3[[#This Row],[Payment Number]]&lt;&gt;"",ScheduledPayment,"")</f>
        <v/>
      </c>
      <c r="F204"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4"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4" s="15" t="str">
        <f>IF(PaymentSchedule3[[#This Row],[Payment Number]]&lt;&gt;"",PaymentSchedule3[[#This Row],[Total
Payment]]-PaymentSchedule3[[#This Row],[Interest]],"")</f>
        <v/>
      </c>
      <c r="I204" s="15" t="str">
        <f>IF(PaymentSchedule3[[#This Row],[Payment Number]]&lt;&gt;"",PaymentSchedule3[[#This Row],[Beginning
Balance]]*(InterestRate/PaymentsPerYear),"")</f>
        <v/>
      </c>
      <c r="J204" s="15" t="str">
        <f>IF(PaymentSchedule3[[#This Row],[Payment Number]]&lt;&gt;"",IF(PaymentSchedule3[[#This Row],[Scheduled Payment]]+PaymentSchedule3[[#This Row],[Extra
Payment]]&lt;=PaymentSchedule3[[#This Row],[Beginning
Balance]],PaymentSchedule3[[#This Row],[Beginning
Balance]]-PaymentSchedule3[[#This Row],[Principal]],0),"")</f>
        <v/>
      </c>
      <c r="K204" s="15" t="str">
        <f>IF(PaymentSchedule3[[#This Row],[Payment Number]]&lt;&gt;"",SUM(INDEX(PaymentSchedule3[Interest],1,1):PaymentSchedule3[[#This Row],[Interest]]),"")</f>
        <v/>
      </c>
    </row>
    <row r="205" spans="2:11" ht="15.6" x14ac:dyDescent="0.3">
      <c r="B205" s="13" t="str">
        <f>IF(LoanIsGood,IF(ROW()-ROW(PaymentSchedule3[[#Headers],[Payment Number]])&gt;ScheduledNumberOfPayments,"",ROW()-ROW(PaymentSchedule3[[#Headers],[Payment Number]])),"")</f>
        <v/>
      </c>
      <c r="C205" s="14" t="str">
        <f>IF(PaymentSchedule3[[#This Row],[Payment Number]]&lt;&gt;"",EOMONTH(LoanStartDate,ROW(PaymentSchedule3[[#This Row],[Payment Number]])-ROW(PaymentSchedule3[[#Headers],[Payment Number]])-2)+DAY(LoanStartDate),"")</f>
        <v/>
      </c>
      <c r="D205" s="15" t="str">
        <f>IF(PaymentSchedule3[[#This Row],[Payment Number]]&lt;&gt;"",IF(ROW()-ROW(PaymentSchedule3[[#Headers],[Beginning
Balance]])=1,LoanAmount,INDEX(PaymentSchedule3[Ending
Balance],ROW()-ROW(PaymentSchedule3[[#Headers],[Beginning
Balance]])-1)),"")</f>
        <v/>
      </c>
      <c r="E205" s="15" t="str">
        <f>IF(PaymentSchedule3[[#This Row],[Payment Number]]&lt;&gt;"",ScheduledPayment,"")</f>
        <v/>
      </c>
      <c r="F205"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5"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5" s="15" t="str">
        <f>IF(PaymentSchedule3[[#This Row],[Payment Number]]&lt;&gt;"",PaymentSchedule3[[#This Row],[Total
Payment]]-PaymentSchedule3[[#This Row],[Interest]],"")</f>
        <v/>
      </c>
      <c r="I205" s="15" t="str">
        <f>IF(PaymentSchedule3[[#This Row],[Payment Number]]&lt;&gt;"",PaymentSchedule3[[#This Row],[Beginning
Balance]]*(InterestRate/PaymentsPerYear),"")</f>
        <v/>
      </c>
      <c r="J205" s="15" t="str">
        <f>IF(PaymentSchedule3[[#This Row],[Payment Number]]&lt;&gt;"",IF(PaymentSchedule3[[#This Row],[Scheduled Payment]]+PaymentSchedule3[[#This Row],[Extra
Payment]]&lt;=PaymentSchedule3[[#This Row],[Beginning
Balance]],PaymentSchedule3[[#This Row],[Beginning
Balance]]-PaymentSchedule3[[#This Row],[Principal]],0),"")</f>
        <v/>
      </c>
      <c r="K205" s="15" t="str">
        <f>IF(PaymentSchedule3[[#This Row],[Payment Number]]&lt;&gt;"",SUM(INDEX(PaymentSchedule3[Interest],1,1):PaymentSchedule3[[#This Row],[Interest]]),"")</f>
        <v/>
      </c>
    </row>
    <row r="206" spans="2:11" ht="15.6" x14ac:dyDescent="0.3">
      <c r="B206" s="13" t="str">
        <f>IF(LoanIsGood,IF(ROW()-ROW(PaymentSchedule3[[#Headers],[Payment Number]])&gt;ScheduledNumberOfPayments,"",ROW()-ROW(PaymentSchedule3[[#Headers],[Payment Number]])),"")</f>
        <v/>
      </c>
      <c r="C206" s="14" t="str">
        <f>IF(PaymentSchedule3[[#This Row],[Payment Number]]&lt;&gt;"",EOMONTH(LoanStartDate,ROW(PaymentSchedule3[[#This Row],[Payment Number]])-ROW(PaymentSchedule3[[#Headers],[Payment Number]])-2)+DAY(LoanStartDate),"")</f>
        <v/>
      </c>
      <c r="D206" s="15" t="str">
        <f>IF(PaymentSchedule3[[#This Row],[Payment Number]]&lt;&gt;"",IF(ROW()-ROW(PaymentSchedule3[[#Headers],[Beginning
Balance]])=1,LoanAmount,INDEX(PaymentSchedule3[Ending
Balance],ROW()-ROW(PaymentSchedule3[[#Headers],[Beginning
Balance]])-1)),"")</f>
        <v/>
      </c>
      <c r="E206" s="15" t="str">
        <f>IF(PaymentSchedule3[[#This Row],[Payment Number]]&lt;&gt;"",ScheduledPayment,"")</f>
        <v/>
      </c>
      <c r="F206"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6"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6" s="15" t="str">
        <f>IF(PaymentSchedule3[[#This Row],[Payment Number]]&lt;&gt;"",PaymentSchedule3[[#This Row],[Total
Payment]]-PaymentSchedule3[[#This Row],[Interest]],"")</f>
        <v/>
      </c>
      <c r="I206" s="15" t="str">
        <f>IF(PaymentSchedule3[[#This Row],[Payment Number]]&lt;&gt;"",PaymentSchedule3[[#This Row],[Beginning
Balance]]*(InterestRate/PaymentsPerYear),"")</f>
        <v/>
      </c>
      <c r="J206" s="15" t="str">
        <f>IF(PaymentSchedule3[[#This Row],[Payment Number]]&lt;&gt;"",IF(PaymentSchedule3[[#This Row],[Scheduled Payment]]+PaymentSchedule3[[#This Row],[Extra
Payment]]&lt;=PaymentSchedule3[[#This Row],[Beginning
Balance]],PaymentSchedule3[[#This Row],[Beginning
Balance]]-PaymentSchedule3[[#This Row],[Principal]],0),"")</f>
        <v/>
      </c>
      <c r="K206" s="15" t="str">
        <f>IF(PaymentSchedule3[[#This Row],[Payment Number]]&lt;&gt;"",SUM(INDEX(PaymentSchedule3[Interest],1,1):PaymentSchedule3[[#This Row],[Interest]]),"")</f>
        <v/>
      </c>
    </row>
    <row r="207" spans="2:11" ht="15.6" x14ac:dyDescent="0.3">
      <c r="B207" s="13" t="str">
        <f>IF(LoanIsGood,IF(ROW()-ROW(PaymentSchedule3[[#Headers],[Payment Number]])&gt;ScheduledNumberOfPayments,"",ROW()-ROW(PaymentSchedule3[[#Headers],[Payment Number]])),"")</f>
        <v/>
      </c>
      <c r="C207" s="14" t="str">
        <f>IF(PaymentSchedule3[[#This Row],[Payment Number]]&lt;&gt;"",EOMONTH(LoanStartDate,ROW(PaymentSchedule3[[#This Row],[Payment Number]])-ROW(PaymentSchedule3[[#Headers],[Payment Number]])-2)+DAY(LoanStartDate),"")</f>
        <v/>
      </c>
      <c r="D207" s="15" t="str">
        <f>IF(PaymentSchedule3[[#This Row],[Payment Number]]&lt;&gt;"",IF(ROW()-ROW(PaymentSchedule3[[#Headers],[Beginning
Balance]])=1,LoanAmount,INDEX(PaymentSchedule3[Ending
Balance],ROW()-ROW(PaymentSchedule3[[#Headers],[Beginning
Balance]])-1)),"")</f>
        <v/>
      </c>
      <c r="E207" s="15" t="str">
        <f>IF(PaymentSchedule3[[#This Row],[Payment Number]]&lt;&gt;"",ScheduledPayment,"")</f>
        <v/>
      </c>
      <c r="F207"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7"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7" s="15" t="str">
        <f>IF(PaymentSchedule3[[#This Row],[Payment Number]]&lt;&gt;"",PaymentSchedule3[[#This Row],[Total
Payment]]-PaymentSchedule3[[#This Row],[Interest]],"")</f>
        <v/>
      </c>
      <c r="I207" s="15" t="str">
        <f>IF(PaymentSchedule3[[#This Row],[Payment Number]]&lt;&gt;"",PaymentSchedule3[[#This Row],[Beginning
Balance]]*(InterestRate/PaymentsPerYear),"")</f>
        <v/>
      </c>
      <c r="J207" s="15" t="str">
        <f>IF(PaymentSchedule3[[#This Row],[Payment Number]]&lt;&gt;"",IF(PaymentSchedule3[[#This Row],[Scheduled Payment]]+PaymentSchedule3[[#This Row],[Extra
Payment]]&lt;=PaymentSchedule3[[#This Row],[Beginning
Balance]],PaymentSchedule3[[#This Row],[Beginning
Balance]]-PaymentSchedule3[[#This Row],[Principal]],0),"")</f>
        <v/>
      </c>
      <c r="K207" s="15" t="str">
        <f>IF(PaymentSchedule3[[#This Row],[Payment Number]]&lt;&gt;"",SUM(INDEX(PaymentSchedule3[Interest],1,1):PaymentSchedule3[[#This Row],[Interest]]),"")</f>
        <v/>
      </c>
    </row>
    <row r="208" spans="2:11" ht="15.6" x14ac:dyDescent="0.3">
      <c r="B208" s="13" t="str">
        <f>IF(LoanIsGood,IF(ROW()-ROW(PaymentSchedule3[[#Headers],[Payment Number]])&gt;ScheduledNumberOfPayments,"",ROW()-ROW(PaymentSchedule3[[#Headers],[Payment Number]])),"")</f>
        <v/>
      </c>
      <c r="C208" s="14" t="str">
        <f>IF(PaymentSchedule3[[#This Row],[Payment Number]]&lt;&gt;"",EOMONTH(LoanStartDate,ROW(PaymentSchedule3[[#This Row],[Payment Number]])-ROW(PaymentSchedule3[[#Headers],[Payment Number]])-2)+DAY(LoanStartDate),"")</f>
        <v/>
      </c>
      <c r="D208" s="15" t="str">
        <f>IF(PaymentSchedule3[[#This Row],[Payment Number]]&lt;&gt;"",IF(ROW()-ROW(PaymentSchedule3[[#Headers],[Beginning
Balance]])=1,LoanAmount,INDEX(PaymentSchedule3[Ending
Balance],ROW()-ROW(PaymentSchedule3[[#Headers],[Beginning
Balance]])-1)),"")</f>
        <v/>
      </c>
      <c r="E208" s="15" t="str">
        <f>IF(PaymentSchedule3[[#This Row],[Payment Number]]&lt;&gt;"",ScheduledPayment,"")</f>
        <v/>
      </c>
      <c r="F208"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8"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8" s="15" t="str">
        <f>IF(PaymentSchedule3[[#This Row],[Payment Number]]&lt;&gt;"",PaymentSchedule3[[#This Row],[Total
Payment]]-PaymentSchedule3[[#This Row],[Interest]],"")</f>
        <v/>
      </c>
      <c r="I208" s="15" t="str">
        <f>IF(PaymentSchedule3[[#This Row],[Payment Number]]&lt;&gt;"",PaymentSchedule3[[#This Row],[Beginning
Balance]]*(InterestRate/PaymentsPerYear),"")</f>
        <v/>
      </c>
      <c r="J208" s="15" t="str">
        <f>IF(PaymentSchedule3[[#This Row],[Payment Number]]&lt;&gt;"",IF(PaymentSchedule3[[#This Row],[Scheduled Payment]]+PaymentSchedule3[[#This Row],[Extra
Payment]]&lt;=PaymentSchedule3[[#This Row],[Beginning
Balance]],PaymentSchedule3[[#This Row],[Beginning
Balance]]-PaymentSchedule3[[#This Row],[Principal]],0),"")</f>
        <v/>
      </c>
      <c r="K208" s="15" t="str">
        <f>IF(PaymentSchedule3[[#This Row],[Payment Number]]&lt;&gt;"",SUM(INDEX(PaymentSchedule3[Interest],1,1):PaymentSchedule3[[#This Row],[Interest]]),"")</f>
        <v/>
      </c>
    </row>
    <row r="209" spans="2:11" ht="15.6" x14ac:dyDescent="0.3">
      <c r="B209" s="13" t="str">
        <f>IF(LoanIsGood,IF(ROW()-ROW(PaymentSchedule3[[#Headers],[Payment Number]])&gt;ScheduledNumberOfPayments,"",ROW()-ROW(PaymentSchedule3[[#Headers],[Payment Number]])),"")</f>
        <v/>
      </c>
      <c r="C209" s="14" t="str">
        <f>IF(PaymentSchedule3[[#This Row],[Payment Number]]&lt;&gt;"",EOMONTH(LoanStartDate,ROW(PaymentSchedule3[[#This Row],[Payment Number]])-ROW(PaymentSchedule3[[#Headers],[Payment Number]])-2)+DAY(LoanStartDate),"")</f>
        <v/>
      </c>
      <c r="D209" s="15" t="str">
        <f>IF(PaymentSchedule3[[#This Row],[Payment Number]]&lt;&gt;"",IF(ROW()-ROW(PaymentSchedule3[[#Headers],[Beginning
Balance]])=1,LoanAmount,INDEX(PaymentSchedule3[Ending
Balance],ROW()-ROW(PaymentSchedule3[[#Headers],[Beginning
Balance]])-1)),"")</f>
        <v/>
      </c>
      <c r="E209" s="15" t="str">
        <f>IF(PaymentSchedule3[[#This Row],[Payment Number]]&lt;&gt;"",ScheduledPayment,"")</f>
        <v/>
      </c>
      <c r="F209"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09"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09" s="15" t="str">
        <f>IF(PaymentSchedule3[[#This Row],[Payment Number]]&lt;&gt;"",PaymentSchedule3[[#This Row],[Total
Payment]]-PaymentSchedule3[[#This Row],[Interest]],"")</f>
        <v/>
      </c>
      <c r="I209" s="15" t="str">
        <f>IF(PaymentSchedule3[[#This Row],[Payment Number]]&lt;&gt;"",PaymentSchedule3[[#This Row],[Beginning
Balance]]*(InterestRate/PaymentsPerYear),"")</f>
        <v/>
      </c>
      <c r="J209" s="15" t="str">
        <f>IF(PaymentSchedule3[[#This Row],[Payment Number]]&lt;&gt;"",IF(PaymentSchedule3[[#This Row],[Scheduled Payment]]+PaymentSchedule3[[#This Row],[Extra
Payment]]&lt;=PaymentSchedule3[[#This Row],[Beginning
Balance]],PaymentSchedule3[[#This Row],[Beginning
Balance]]-PaymentSchedule3[[#This Row],[Principal]],0),"")</f>
        <v/>
      </c>
      <c r="K209" s="15" t="str">
        <f>IF(PaymentSchedule3[[#This Row],[Payment Number]]&lt;&gt;"",SUM(INDEX(PaymentSchedule3[Interest],1,1):PaymentSchedule3[[#This Row],[Interest]]),"")</f>
        <v/>
      </c>
    </row>
    <row r="210" spans="2:11" ht="15.6" x14ac:dyDescent="0.3">
      <c r="B210" s="13" t="str">
        <f>IF(LoanIsGood,IF(ROW()-ROW(PaymentSchedule3[[#Headers],[Payment Number]])&gt;ScheduledNumberOfPayments,"",ROW()-ROW(PaymentSchedule3[[#Headers],[Payment Number]])),"")</f>
        <v/>
      </c>
      <c r="C210" s="14" t="str">
        <f>IF(PaymentSchedule3[[#This Row],[Payment Number]]&lt;&gt;"",EOMONTH(LoanStartDate,ROW(PaymentSchedule3[[#This Row],[Payment Number]])-ROW(PaymentSchedule3[[#Headers],[Payment Number]])-2)+DAY(LoanStartDate),"")</f>
        <v/>
      </c>
      <c r="D210" s="15" t="str">
        <f>IF(PaymentSchedule3[[#This Row],[Payment Number]]&lt;&gt;"",IF(ROW()-ROW(PaymentSchedule3[[#Headers],[Beginning
Balance]])=1,LoanAmount,INDEX(PaymentSchedule3[Ending
Balance],ROW()-ROW(PaymentSchedule3[[#Headers],[Beginning
Balance]])-1)),"")</f>
        <v/>
      </c>
      <c r="E210" s="15" t="str">
        <f>IF(PaymentSchedule3[[#This Row],[Payment Number]]&lt;&gt;"",ScheduledPayment,"")</f>
        <v/>
      </c>
      <c r="F210"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0"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0" s="15" t="str">
        <f>IF(PaymentSchedule3[[#This Row],[Payment Number]]&lt;&gt;"",PaymentSchedule3[[#This Row],[Total
Payment]]-PaymentSchedule3[[#This Row],[Interest]],"")</f>
        <v/>
      </c>
      <c r="I210" s="15" t="str">
        <f>IF(PaymentSchedule3[[#This Row],[Payment Number]]&lt;&gt;"",PaymentSchedule3[[#This Row],[Beginning
Balance]]*(InterestRate/PaymentsPerYear),"")</f>
        <v/>
      </c>
      <c r="J210" s="15" t="str">
        <f>IF(PaymentSchedule3[[#This Row],[Payment Number]]&lt;&gt;"",IF(PaymentSchedule3[[#This Row],[Scheduled Payment]]+PaymentSchedule3[[#This Row],[Extra
Payment]]&lt;=PaymentSchedule3[[#This Row],[Beginning
Balance]],PaymentSchedule3[[#This Row],[Beginning
Balance]]-PaymentSchedule3[[#This Row],[Principal]],0),"")</f>
        <v/>
      </c>
      <c r="K210" s="15" t="str">
        <f>IF(PaymentSchedule3[[#This Row],[Payment Number]]&lt;&gt;"",SUM(INDEX(PaymentSchedule3[Interest],1,1):PaymentSchedule3[[#This Row],[Interest]]),"")</f>
        <v/>
      </c>
    </row>
    <row r="211" spans="2:11" ht="15.6" x14ac:dyDescent="0.3">
      <c r="B211" s="13" t="str">
        <f>IF(LoanIsGood,IF(ROW()-ROW(PaymentSchedule3[[#Headers],[Payment Number]])&gt;ScheduledNumberOfPayments,"",ROW()-ROW(PaymentSchedule3[[#Headers],[Payment Number]])),"")</f>
        <v/>
      </c>
      <c r="C211" s="14" t="str">
        <f>IF(PaymentSchedule3[[#This Row],[Payment Number]]&lt;&gt;"",EOMONTH(LoanStartDate,ROW(PaymentSchedule3[[#This Row],[Payment Number]])-ROW(PaymentSchedule3[[#Headers],[Payment Number]])-2)+DAY(LoanStartDate),"")</f>
        <v/>
      </c>
      <c r="D211" s="15" t="str">
        <f>IF(PaymentSchedule3[[#This Row],[Payment Number]]&lt;&gt;"",IF(ROW()-ROW(PaymentSchedule3[[#Headers],[Beginning
Balance]])=1,LoanAmount,INDEX(PaymentSchedule3[Ending
Balance],ROW()-ROW(PaymentSchedule3[[#Headers],[Beginning
Balance]])-1)),"")</f>
        <v/>
      </c>
      <c r="E211" s="15" t="str">
        <f>IF(PaymentSchedule3[[#This Row],[Payment Number]]&lt;&gt;"",ScheduledPayment,"")</f>
        <v/>
      </c>
      <c r="F211"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1"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1" s="15" t="str">
        <f>IF(PaymentSchedule3[[#This Row],[Payment Number]]&lt;&gt;"",PaymentSchedule3[[#This Row],[Total
Payment]]-PaymentSchedule3[[#This Row],[Interest]],"")</f>
        <v/>
      </c>
      <c r="I211" s="15" t="str">
        <f>IF(PaymentSchedule3[[#This Row],[Payment Number]]&lt;&gt;"",PaymentSchedule3[[#This Row],[Beginning
Balance]]*(InterestRate/PaymentsPerYear),"")</f>
        <v/>
      </c>
      <c r="J211" s="15" t="str">
        <f>IF(PaymentSchedule3[[#This Row],[Payment Number]]&lt;&gt;"",IF(PaymentSchedule3[[#This Row],[Scheduled Payment]]+PaymentSchedule3[[#This Row],[Extra
Payment]]&lt;=PaymentSchedule3[[#This Row],[Beginning
Balance]],PaymentSchedule3[[#This Row],[Beginning
Balance]]-PaymentSchedule3[[#This Row],[Principal]],0),"")</f>
        <v/>
      </c>
      <c r="K211" s="15" t="str">
        <f>IF(PaymentSchedule3[[#This Row],[Payment Number]]&lt;&gt;"",SUM(INDEX(PaymentSchedule3[Interest],1,1):PaymentSchedule3[[#This Row],[Interest]]),"")</f>
        <v/>
      </c>
    </row>
    <row r="212" spans="2:11" ht="15.6" x14ac:dyDescent="0.3">
      <c r="B212" s="13" t="str">
        <f>IF(LoanIsGood,IF(ROW()-ROW(PaymentSchedule3[[#Headers],[Payment Number]])&gt;ScheduledNumberOfPayments,"",ROW()-ROW(PaymentSchedule3[[#Headers],[Payment Number]])),"")</f>
        <v/>
      </c>
      <c r="C212" s="14" t="str">
        <f>IF(PaymentSchedule3[[#This Row],[Payment Number]]&lt;&gt;"",EOMONTH(LoanStartDate,ROW(PaymentSchedule3[[#This Row],[Payment Number]])-ROW(PaymentSchedule3[[#Headers],[Payment Number]])-2)+DAY(LoanStartDate),"")</f>
        <v/>
      </c>
      <c r="D212" s="15" t="str">
        <f>IF(PaymentSchedule3[[#This Row],[Payment Number]]&lt;&gt;"",IF(ROW()-ROW(PaymentSchedule3[[#Headers],[Beginning
Balance]])=1,LoanAmount,INDEX(PaymentSchedule3[Ending
Balance],ROW()-ROW(PaymentSchedule3[[#Headers],[Beginning
Balance]])-1)),"")</f>
        <v/>
      </c>
      <c r="E212" s="15" t="str">
        <f>IF(PaymentSchedule3[[#This Row],[Payment Number]]&lt;&gt;"",ScheduledPayment,"")</f>
        <v/>
      </c>
      <c r="F212"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2"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2" s="15" t="str">
        <f>IF(PaymentSchedule3[[#This Row],[Payment Number]]&lt;&gt;"",PaymentSchedule3[[#This Row],[Total
Payment]]-PaymentSchedule3[[#This Row],[Interest]],"")</f>
        <v/>
      </c>
      <c r="I212" s="15" t="str">
        <f>IF(PaymentSchedule3[[#This Row],[Payment Number]]&lt;&gt;"",PaymentSchedule3[[#This Row],[Beginning
Balance]]*(InterestRate/PaymentsPerYear),"")</f>
        <v/>
      </c>
      <c r="J212" s="15" t="str">
        <f>IF(PaymentSchedule3[[#This Row],[Payment Number]]&lt;&gt;"",IF(PaymentSchedule3[[#This Row],[Scheduled Payment]]+PaymentSchedule3[[#This Row],[Extra
Payment]]&lt;=PaymentSchedule3[[#This Row],[Beginning
Balance]],PaymentSchedule3[[#This Row],[Beginning
Balance]]-PaymentSchedule3[[#This Row],[Principal]],0),"")</f>
        <v/>
      </c>
      <c r="K212" s="15" t="str">
        <f>IF(PaymentSchedule3[[#This Row],[Payment Number]]&lt;&gt;"",SUM(INDEX(PaymentSchedule3[Interest],1,1):PaymentSchedule3[[#This Row],[Interest]]),"")</f>
        <v/>
      </c>
    </row>
    <row r="213" spans="2:11" ht="15.6" x14ac:dyDescent="0.3">
      <c r="B213" s="13" t="str">
        <f>IF(LoanIsGood,IF(ROW()-ROW(PaymentSchedule3[[#Headers],[Payment Number]])&gt;ScheduledNumberOfPayments,"",ROW()-ROW(PaymentSchedule3[[#Headers],[Payment Number]])),"")</f>
        <v/>
      </c>
      <c r="C213" s="14" t="str">
        <f>IF(PaymentSchedule3[[#This Row],[Payment Number]]&lt;&gt;"",EOMONTH(LoanStartDate,ROW(PaymentSchedule3[[#This Row],[Payment Number]])-ROW(PaymentSchedule3[[#Headers],[Payment Number]])-2)+DAY(LoanStartDate),"")</f>
        <v/>
      </c>
      <c r="D213" s="15" t="str">
        <f>IF(PaymentSchedule3[[#This Row],[Payment Number]]&lt;&gt;"",IF(ROW()-ROW(PaymentSchedule3[[#Headers],[Beginning
Balance]])=1,LoanAmount,INDEX(PaymentSchedule3[Ending
Balance],ROW()-ROW(PaymentSchedule3[[#Headers],[Beginning
Balance]])-1)),"")</f>
        <v/>
      </c>
      <c r="E213" s="15" t="str">
        <f>IF(PaymentSchedule3[[#This Row],[Payment Number]]&lt;&gt;"",ScheduledPayment,"")</f>
        <v/>
      </c>
      <c r="F213"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3"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3" s="15" t="str">
        <f>IF(PaymentSchedule3[[#This Row],[Payment Number]]&lt;&gt;"",PaymentSchedule3[[#This Row],[Total
Payment]]-PaymentSchedule3[[#This Row],[Interest]],"")</f>
        <v/>
      </c>
      <c r="I213" s="15" t="str">
        <f>IF(PaymentSchedule3[[#This Row],[Payment Number]]&lt;&gt;"",PaymentSchedule3[[#This Row],[Beginning
Balance]]*(InterestRate/PaymentsPerYear),"")</f>
        <v/>
      </c>
      <c r="J213" s="15" t="str">
        <f>IF(PaymentSchedule3[[#This Row],[Payment Number]]&lt;&gt;"",IF(PaymentSchedule3[[#This Row],[Scheduled Payment]]+PaymentSchedule3[[#This Row],[Extra
Payment]]&lt;=PaymentSchedule3[[#This Row],[Beginning
Balance]],PaymentSchedule3[[#This Row],[Beginning
Balance]]-PaymentSchedule3[[#This Row],[Principal]],0),"")</f>
        <v/>
      </c>
      <c r="K213" s="15" t="str">
        <f>IF(PaymentSchedule3[[#This Row],[Payment Number]]&lt;&gt;"",SUM(INDEX(PaymentSchedule3[Interest],1,1):PaymentSchedule3[[#This Row],[Interest]]),"")</f>
        <v/>
      </c>
    </row>
    <row r="214" spans="2:11" ht="15.6" x14ac:dyDescent="0.3">
      <c r="B214" s="13" t="str">
        <f>IF(LoanIsGood,IF(ROW()-ROW(PaymentSchedule3[[#Headers],[Payment Number]])&gt;ScheduledNumberOfPayments,"",ROW()-ROW(PaymentSchedule3[[#Headers],[Payment Number]])),"")</f>
        <v/>
      </c>
      <c r="C214" s="14" t="str">
        <f>IF(PaymentSchedule3[[#This Row],[Payment Number]]&lt;&gt;"",EOMONTH(LoanStartDate,ROW(PaymentSchedule3[[#This Row],[Payment Number]])-ROW(PaymentSchedule3[[#Headers],[Payment Number]])-2)+DAY(LoanStartDate),"")</f>
        <v/>
      </c>
      <c r="D214" s="15" t="str">
        <f>IF(PaymentSchedule3[[#This Row],[Payment Number]]&lt;&gt;"",IF(ROW()-ROW(PaymentSchedule3[[#Headers],[Beginning
Balance]])=1,LoanAmount,INDEX(PaymentSchedule3[Ending
Balance],ROW()-ROW(PaymentSchedule3[[#Headers],[Beginning
Balance]])-1)),"")</f>
        <v/>
      </c>
      <c r="E214" s="15" t="str">
        <f>IF(PaymentSchedule3[[#This Row],[Payment Number]]&lt;&gt;"",ScheduledPayment,"")</f>
        <v/>
      </c>
      <c r="F214"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4"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4" s="15" t="str">
        <f>IF(PaymentSchedule3[[#This Row],[Payment Number]]&lt;&gt;"",PaymentSchedule3[[#This Row],[Total
Payment]]-PaymentSchedule3[[#This Row],[Interest]],"")</f>
        <v/>
      </c>
      <c r="I214" s="15" t="str">
        <f>IF(PaymentSchedule3[[#This Row],[Payment Number]]&lt;&gt;"",PaymentSchedule3[[#This Row],[Beginning
Balance]]*(InterestRate/PaymentsPerYear),"")</f>
        <v/>
      </c>
      <c r="J214" s="15" t="str">
        <f>IF(PaymentSchedule3[[#This Row],[Payment Number]]&lt;&gt;"",IF(PaymentSchedule3[[#This Row],[Scheduled Payment]]+PaymentSchedule3[[#This Row],[Extra
Payment]]&lt;=PaymentSchedule3[[#This Row],[Beginning
Balance]],PaymentSchedule3[[#This Row],[Beginning
Balance]]-PaymentSchedule3[[#This Row],[Principal]],0),"")</f>
        <v/>
      </c>
      <c r="K214" s="15" t="str">
        <f>IF(PaymentSchedule3[[#This Row],[Payment Number]]&lt;&gt;"",SUM(INDEX(PaymentSchedule3[Interest],1,1):PaymentSchedule3[[#This Row],[Interest]]),"")</f>
        <v/>
      </c>
    </row>
    <row r="215" spans="2:11" ht="15.6" x14ac:dyDescent="0.3">
      <c r="B215" s="13" t="str">
        <f>IF(LoanIsGood,IF(ROW()-ROW(PaymentSchedule3[[#Headers],[Payment Number]])&gt;ScheduledNumberOfPayments,"",ROW()-ROW(PaymentSchedule3[[#Headers],[Payment Number]])),"")</f>
        <v/>
      </c>
      <c r="C215" s="14" t="str">
        <f>IF(PaymentSchedule3[[#This Row],[Payment Number]]&lt;&gt;"",EOMONTH(LoanStartDate,ROW(PaymentSchedule3[[#This Row],[Payment Number]])-ROW(PaymentSchedule3[[#Headers],[Payment Number]])-2)+DAY(LoanStartDate),"")</f>
        <v/>
      </c>
      <c r="D215" s="15" t="str">
        <f>IF(PaymentSchedule3[[#This Row],[Payment Number]]&lt;&gt;"",IF(ROW()-ROW(PaymentSchedule3[[#Headers],[Beginning
Balance]])=1,LoanAmount,INDEX(PaymentSchedule3[Ending
Balance],ROW()-ROW(PaymentSchedule3[[#Headers],[Beginning
Balance]])-1)),"")</f>
        <v/>
      </c>
      <c r="E215" s="15" t="str">
        <f>IF(PaymentSchedule3[[#This Row],[Payment Number]]&lt;&gt;"",ScheduledPayment,"")</f>
        <v/>
      </c>
      <c r="F215"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5"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5" s="15" t="str">
        <f>IF(PaymentSchedule3[[#This Row],[Payment Number]]&lt;&gt;"",PaymentSchedule3[[#This Row],[Total
Payment]]-PaymentSchedule3[[#This Row],[Interest]],"")</f>
        <v/>
      </c>
      <c r="I215" s="15" t="str">
        <f>IF(PaymentSchedule3[[#This Row],[Payment Number]]&lt;&gt;"",PaymentSchedule3[[#This Row],[Beginning
Balance]]*(InterestRate/PaymentsPerYear),"")</f>
        <v/>
      </c>
      <c r="J215" s="15" t="str">
        <f>IF(PaymentSchedule3[[#This Row],[Payment Number]]&lt;&gt;"",IF(PaymentSchedule3[[#This Row],[Scheduled Payment]]+PaymentSchedule3[[#This Row],[Extra
Payment]]&lt;=PaymentSchedule3[[#This Row],[Beginning
Balance]],PaymentSchedule3[[#This Row],[Beginning
Balance]]-PaymentSchedule3[[#This Row],[Principal]],0),"")</f>
        <v/>
      </c>
      <c r="K215" s="15" t="str">
        <f>IF(PaymentSchedule3[[#This Row],[Payment Number]]&lt;&gt;"",SUM(INDEX(PaymentSchedule3[Interest],1,1):PaymentSchedule3[[#This Row],[Interest]]),"")</f>
        <v/>
      </c>
    </row>
    <row r="216" spans="2:11" ht="15.6" x14ac:dyDescent="0.3">
      <c r="B216" s="13" t="str">
        <f>IF(LoanIsGood,IF(ROW()-ROW(PaymentSchedule3[[#Headers],[Payment Number]])&gt;ScheduledNumberOfPayments,"",ROW()-ROW(PaymentSchedule3[[#Headers],[Payment Number]])),"")</f>
        <v/>
      </c>
      <c r="C216" s="14" t="str">
        <f>IF(PaymentSchedule3[[#This Row],[Payment Number]]&lt;&gt;"",EOMONTH(LoanStartDate,ROW(PaymentSchedule3[[#This Row],[Payment Number]])-ROW(PaymentSchedule3[[#Headers],[Payment Number]])-2)+DAY(LoanStartDate),"")</f>
        <v/>
      </c>
      <c r="D216" s="15" t="str">
        <f>IF(PaymentSchedule3[[#This Row],[Payment Number]]&lt;&gt;"",IF(ROW()-ROW(PaymentSchedule3[[#Headers],[Beginning
Balance]])=1,LoanAmount,INDEX(PaymentSchedule3[Ending
Balance],ROW()-ROW(PaymentSchedule3[[#Headers],[Beginning
Balance]])-1)),"")</f>
        <v/>
      </c>
      <c r="E216" s="15" t="str">
        <f>IF(PaymentSchedule3[[#This Row],[Payment Number]]&lt;&gt;"",ScheduledPayment,"")</f>
        <v/>
      </c>
      <c r="F216"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6"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6" s="15" t="str">
        <f>IF(PaymentSchedule3[[#This Row],[Payment Number]]&lt;&gt;"",PaymentSchedule3[[#This Row],[Total
Payment]]-PaymentSchedule3[[#This Row],[Interest]],"")</f>
        <v/>
      </c>
      <c r="I216" s="15" t="str">
        <f>IF(PaymentSchedule3[[#This Row],[Payment Number]]&lt;&gt;"",PaymentSchedule3[[#This Row],[Beginning
Balance]]*(InterestRate/PaymentsPerYear),"")</f>
        <v/>
      </c>
      <c r="J216" s="15" t="str">
        <f>IF(PaymentSchedule3[[#This Row],[Payment Number]]&lt;&gt;"",IF(PaymentSchedule3[[#This Row],[Scheduled Payment]]+PaymentSchedule3[[#This Row],[Extra
Payment]]&lt;=PaymentSchedule3[[#This Row],[Beginning
Balance]],PaymentSchedule3[[#This Row],[Beginning
Balance]]-PaymentSchedule3[[#This Row],[Principal]],0),"")</f>
        <v/>
      </c>
      <c r="K216" s="15" t="str">
        <f>IF(PaymentSchedule3[[#This Row],[Payment Number]]&lt;&gt;"",SUM(INDEX(PaymentSchedule3[Interest],1,1):PaymentSchedule3[[#This Row],[Interest]]),"")</f>
        <v/>
      </c>
    </row>
    <row r="217" spans="2:11" ht="15.6" x14ac:dyDescent="0.3">
      <c r="B217" s="13" t="str">
        <f>IF(LoanIsGood,IF(ROW()-ROW(PaymentSchedule3[[#Headers],[Payment Number]])&gt;ScheduledNumberOfPayments,"",ROW()-ROW(PaymentSchedule3[[#Headers],[Payment Number]])),"")</f>
        <v/>
      </c>
      <c r="C217" s="14" t="str">
        <f>IF(PaymentSchedule3[[#This Row],[Payment Number]]&lt;&gt;"",EOMONTH(LoanStartDate,ROW(PaymentSchedule3[[#This Row],[Payment Number]])-ROW(PaymentSchedule3[[#Headers],[Payment Number]])-2)+DAY(LoanStartDate),"")</f>
        <v/>
      </c>
      <c r="D217" s="15" t="str">
        <f>IF(PaymentSchedule3[[#This Row],[Payment Number]]&lt;&gt;"",IF(ROW()-ROW(PaymentSchedule3[[#Headers],[Beginning
Balance]])=1,LoanAmount,INDEX(PaymentSchedule3[Ending
Balance],ROW()-ROW(PaymentSchedule3[[#Headers],[Beginning
Balance]])-1)),"")</f>
        <v/>
      </c>
      <c r="E217" s="15" t="str">
        <f>IF(PaymentSchedule3[[#This Row],[Payment Number]]&lt;&gt;"",ScheduledPayment,"")</f>
        <v/>
      </c>
      <c r="F217"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7"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7" s="15" t="str">
        <f>IF(PaymentSchedule3[[#This Row],[Payment Number]]&lt;&gt;"",PaymentSchedule3[[#This Row],[Total
Payment]]-PaymentSchedule3[[#This Row],[Interest]],"")</f>
        <v/>
      </c>
      <c r="I217" s="15" t="str">
        <f>IF(PaymentSchedule3[[#This Row],[Payment Number]]&lt;&gt;"",PaymentSchedule3[[#This Row],[Beginning
Balance]]*(InterestRate/PaymentsPerYear),"")</f>
        <v/>
      </c>
      <c r="J217" s="15" t="str">
        <f>IF(PaymentSchedule3[[#This Row],[Payment Number]]&lt;&gt;"",IF(PaymentSchedule3[[#This Row],[Scheduled Payment]]+PaymentSchedule3[[#This Row],[Extra
Payment]]&lt;=PaymentSchedule3[[#This Row],[Beginning
Balance]],PaymentSchedule3[[#This Row],[Beginning
Balance]]-PaymentSchedule3[[#This Row],[Principal]],0),"")</f>
        <v/>
      </c>
      <c r="K217" s="15" t="str">
        <f>IF(PaymentSchedule3[[#This Row],[Payment Number]]&lt;&gt;"",SUM(INDEX(PaymentSchedule3[Interest],1,1):PaymentSchedule3[[#This Row],[Interest]]),"")</f>
        <v/>
      </c>
    </row>
    <row r="218" spans="2:11" ht="15.6" x14ac:dyDescent="0.3">
      <c r="B218" s="13" t="str">
        <f>IF(LoanIsGood,IF(ROW()-ROW(PaymentSchedule3[[#Headers],[Payment Number]])&gt;ScheduledNumberOfPayments,"",ROW()-ROW(PaymentSchedule3[[#Headers],[Payment Number]])),"")</f>
        <v/>
      </c>
      <c r="C218" s="14" t="str">
        <f>IF(PaymentSchedule3[[#This Row],[Payment Number]]&lt;&gt;"",EOMONTH(LoanStartDate,ROW(PaymentSchedule3[[#This Row],[Payment Number]])-ROW(PaymentSchedule3[[#Headers],[Payment Number]])-2)+DAY(LoanStartDate),"")</f>
        <v/>
      </c>
      <c r="D218" s="15" t="str">
        <f>IF(PaymentSchedule3[[#This Row],[Payment Number]]&lt;&gt;"",IF(ROW()-ROW(PaymentSchedule3[[#Headers],[Beginning
Balance]])=1,LoanAmount,INDEX(PaymentSchedule3[Ending
Balance],ROW()-ROW(PaymentSchedule3[[#Headers],[Beginning
Balance]])-1)),"")</f>
        <v/>
      </c>
      <c r="E218" s="15" t="str">
        <f>IF(PaymentSchedule3[[#This Row],[Payment Number]]&lt;&gt;"",ScheduledPayment,"")</f>
        <v/>
      </c>
      <c r="F218"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8"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8" s="15" t="str">
        <f>IF(PaymentSchedule3[[#This Row],[Payment Number]]&lt;&gt;"",PaymentSchedule3[[#This Row],[Total
Payment]]-PaymentSchedule3[[#This Row],[Interest]],"")</f>
        <v/>
      </c>
      <c r="I218" s="15" t="str">
        <f>IF(PaymentSchedule3[[#This Row],[Payment Number]]&lt;&gt;"",PaymentSchedule3[[#This Row],[Beginning
Balance]]*(InterestRate/PaymentsPerYear),"")</f>
        <v/>
      </c>
      <c r="J218" s="15" t="str">
        <f>IF(PaymentSchedule3[[#This Row],[Payment Number]]&lt;&gt;"",IF(PaymentSchedule3[[#This Row],[Scheduled Payment]]+PaymentSchedule3[[#This Row],[Extra
Payment]]&lt;=PaymentSchedule3[[#This Row],[Beginning
Balance]],PaymentSchedule3[[#This Row],[Beginning
Balance]]-PaymentSchedule3[[#This Row],[Principal]],0),"")</f>
        <v/>
      </c>
      <c r="K218" s="15" t="str">
        <f>IF(PaymentSchedule3[[#This Row],[Payment Number]]&lt;&gt;"",SUM(INDEX(PaymentSchedule3[Interest],1,1):PaymentSchedule3[[#This Row],[Interest]]),"")</f>
        <v/>
      </c>
    </row>
    <row r="219" spans="2:11" ht="15.6" x14ac:dyDescent="0.3">
      <c r="B219" s="13" t="str">
        <f>IF(LoanIsGood,IF(ROW()-ROW(PaymentSchedule3[[#Headers],[Payment Number]])&gt;ScheduledNumberOfPayments,"",ROW()-ROW(PaymentSchedule3[[#Headers],[Payment Number]])),"")</f>
        <v/>
      </c>
      <c r="C219" s="14" t="str">
        <f>IF(PaymentSchedule3[[#This Row],[Payment Number]]&lt;&gt;"",EOMONTH(LoanStartDate,ROW(PaymentSchedule3[[#This Row],[Payment Number]])-ROW(PaymentSchedule3[[#Headers],[Payment Number]])-2)+DAY(LoanStartDate),"")</f>
        <v/>
      </c>
      <c r="D219" s="15" t="str">
        <f>IF(PaymentSchedule3[[#This Row],[Payment Number]]&lt;&gt;"",IF(ROW()-ROW(PaymentSchedule3[[#Headers],[Beginning
Balance]])=1,LoanAmount,INDEX(PaymentSchedule3[Ending
Balance],ROW()-ROW(PaymentSchedule3[[#Headers],[Beginning
Balance]])-1)),"")</f>
        <v/>
      </c>
      <c r="E219" s="15" t="str">
        <f>IF(PaymentSchedule3[[#This Row],[Payment Number]]&lt;&gt;"",ScheduledPayment,"")</f>
        <v/>
      </c>
      <c r="F219"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19"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19" s="15" t="str">
        <f>IF(PaymentSchedule3[[#This Row],[Payment Number]]&lt;&gt;"",PaymentSchedule3[[#This Row],[Total
Payment]]-PaymentSchedule3[[#This Row],[Interest]],"")</f>
        <v/>
      </c>
      <c r="I219" s="15" t="str">
        <f>IF(PaymentSchedule3[[#This Row],[Payment Number]]&lt;&gt;"",PaymentSchedule3[[#This Row],[Beginning
Balance]]*(InterestRate/PaymentsPerYear),"")</f>
        <v/>
      </c>
      <c r="J219" s="15" t="str">
        <f>IF(PaymentSchedule3[[#This Row],[Payment Number]]&lt;&gt;"",IF(PaymentSchedule3[[#This Row],[Scheduled Payment]]+PaymentSchedule3[[#This Row],[Extra
Payment]]&lt;=PaymentSchedule3[[#This Row],[Beginning
Balance]],PaymentSchedule3[[#This Row],[Beginning
Balance]]-PaymentSchedule3[[#This Row],[Principal]],0),"")</f>
        <v/>
      </c>
      <c r="K219" s="15" t="str">
        <f>IF(PaymentSchedule3[[#This Row],[Payment Number]]&lt;&gt;"",SUM(INDEX(PaymentSchedule3[Interest],1,1):PaymentSchedule3[[#This Row],[Interest]]),"")</f>
        <v/>
      </c>
    </row>
    <row r="220" spans="2:11" ht="15.6" x14ac:dyDescent="0.3">
      <c r="B220" s="13" t="str">
        <f>IF(LoanIsGood,IF(ROW()-ROW(PaymentSchedule3[[#Headers],[Payment Number]])&gt;ScheduledNumberOfPayments,"",ROW()-ROW(PaymentSchedule3[[#Headers],[Payment Number]])),"")</f>
        <v/>
      </c>
      <c r="C220" s="14" t="str">
        <f>IF(PaymentSchedule3[[#This Row],[Payment Number]]&lt;&gt;"",EOMONTH(LoanStartDate,ROW(PaymentSchedule3[[#This Row],[Payment Number]])-ROW(PaymentSchedule3[[#Headers],[Payment Number]])-2)+DAY(LoanStartDate),"")</f>
        <v/>
      </c>
      <c r="D220" s="15" t="str">
        <f>IF(PaymentSchedule3[[#This Row],[Payment Number]]&lt;&gt;"",IF(ROW()-ROW(PaymentSchedule3[[#Headers],[Beginning
Balance]])=1,LoanAmount,INDEX(PaymentSchedule3[Ending
Balance],ROW()-ROW(PaymentSchedule3[[#Headers],[Beginning
Balance]])-1)),"")</f>
        <v/>
      </c>
      <c r="E220" s="15" t="str">
        <f>IF(PaymentSchedule3[[#This Row],[Payment Number]]&lt;&gt;"",ScheduledPayment,"")</f>
        <v/>
      </c>
      <c r="F220"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0"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0" s="15" t="str">
        <f>IF(PaymentSchedule3[[#This Row],[Payment Number]]&lt;&gt;"",PaymentSchedule3[[#This Row],[Total
Payment]]-PaymentSchedule3[[#This Row],[Interest]],"")</f>
        <v/>
      </c>
      <c r="I220" s="15" t="str">
        <f>IF(PaymentSchedule3[[#This Row],[Payment Number]]&lt;&gt;"",PaymentSchedule3[[#This Row],[Beginning
Balance]]*(InterestRate/PaymentsPerYear),"")</f>
        <v/>
      </c>
      <c r="J220" s="15" t="str">
        <f>IF(PaymentSchedule3[[#This Row],[Payment Number]]&lt;&gt;"",IF(PaymentSchedule3[[#This Row],[Scheduled Payment]]+PaymentSchedule3[[#This Row],[Extra
Payment]]&lt;=PaymentSchedule3[[#This Row],[Beginning
Balance]],PaymentSchedule3[[#This Row],[Beginning
Balance]]-PaymentSchedule3[[#This Row],[Principal]],0),"")</f>
        <v/>
      </c>
      <c r="K220" s="15" t="str">
        <f>IF(PaymentSchedule3[[#This Row],[Payment Number]]&lt;&gt;"",SUM(INDEX(PaymentSchedule3[Interest],1,1):PaymentSchedule3[[#This Row],[Interest]]),"")</f>
        <v/>
      </c>
    </row>
    <row r="221" spans="2:11" ht="15.6" x14ac:dyDescent="0.3">
      <c r="B221" s="13" t="str">
        <f>IF(LoanIsGood,IF(ROW()-ROW(PaymentSchedule3[[#Headers],[Payment Number]])&gt;ScheduledNumberOfPayments,"",ROW()-ROW(PaymentSchedule3[[#Headers],[Payment Number]])),"")</f>
        <v/>
      </c>
      <c r="C221" s="14" t="str">
        <f>IF(PaymentSchedule3[[#This Row],[Payment Number]]&lt;&gt;"",EOMONTH(LoanStartDate,ROW(PaymentSchedule3[[#This Row],[Payment Number]])-ROW(PaymentSchedule3[[#Headers],[Payment Number]])-2)+DAY(LoanStartDate),"")</f>
        <v/>
      </c>
      <c r="D221" s="15" t="str">
        <f>IF(PaymentSchedule3[[#This Row],[Payment Number]]&lt;&gt;"",IF(ROW()-ROW(PaymentSchedule3[[#Headers],[Beginning
Balance]])=1,LoanAmount,INDEX(PaymentSchedule3[Ending
Balance],ROW()-ROW(PaymentSchedule3[[#Headers],[Beginning
Balance]])-1)),"")</f>
        <v/>
      </c>
      <c r="E221" s="15" t="str">
        <f>IF(PaymentSchedule3[[#This Row],[Payment Number]]&lt;&gt;"",ScheduledPayment,"")</f>
        <v/>
      </c>
      <c r="F221"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1"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1" s="15" t="str">
        <f>IF(PaymentSchedule3[[#This Row],[Payment Number]]&lt;&gt;"",PaymentSchedule3[[#This Row],[Total
Payment]]-PaymentSchedule3[[#This Row],[Interest]],"")</f>
        <v/>
      </c>
      <c r="I221" s="15" t="str">
        <f>IF(PaymentSchedule3[[#This Row],[Payment Number]]&lt;&gt;"",PaymentSchedule3[[#This Row],[Beginning
Balance]]*(InterestRate/PaymentsPerYear),"")</f>
        <v/>
      </c>
      <c r="J221" s="15" t="str">
        <f>IF(PaymentSchedule3[[#This Row],[Payment Number]]&lt;&gt;"",IF(PaymentSchedule3[[#This Row],[Scheduled Payment]]+PaymentSchedule3[[#This Row],[Extra
Payment]]&lt;=PaymentSchedule3[[#This Row],[Beginning
Balance]],PaymentSchedule3[[#This Row],[Beginning
Balance]]-PaymentSchedule3[[#This Row],[Principal]],0),"")</f>
        <v/>
      </c>
      <c r="K221" s="15" t="str">
        <f>IF(PaymentSchedule3[[#This Row],[Payment Number]]&lt;&gt;"",SUM(INDEX(PaymentSchedule3[Interest],1,1):PaymentSchedule3[[#This Row],[Interest]]),"")</f>
        <v/>
      </c>
    </row>
    <row r="222" spans="2:11" ht="15.6" x14ac:dyDescent="0.3">
      <c r="B222" s="13" t="str">
        <f>IF(LoanIsGood,IF(ROW()-ROW(PaymentSchedule3[[#Headers],[Payment Number]])&gt;ScheduledNumberOfPayments,"",ROW()-ROW(PaymentSchedule3[[#Headers],[Payment Number]])),"")</f>
        <v/>
      </c>
      <c r="C222" s="14" t="str">
        <f>IF(PaymentSchedule3[[#This Row],[Payment Number]]&lt;&gt;"",EOMONTH(LoanStartDate,ROW(PaymentSchedule3[[#This Row],[Payment Number]])-ROW(PaymentSchedule3[[#Headers],[Payment Number]])-2)+DAY(LoanStartDate),"")</f>
        <v/>
      </c>
      <c r="D222" s="15" t="str">
        <f>IF(PaymentSchedule3[[#This Row],[Payment Number]]&lt;&gt;"",IF(ROW()-ROW(PaymentSchedule3[[#Headers],[Beginning
Balance]])=1,LoanAmount,INDEX(PaymentSchedule3[Ending
Balance],ROW()-ROW(PaymentSchedule3[[#Headers],[Beginning
Balance]])-1)),"")</f>
        <v/>
      </c>
      <c r="E222" s="15" t="str">
        <f>IF(PaymentSchedule3[[#This Row],[Payment Number]]&lt;&gt;"",ScheduledPayment,"")</f>
        <v/>
      </c>
      <c r="F222"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2"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2" s="15" t="str">
        <f>IF(PaymentSchedule3[[#This Row],[Payment Number]]&lt;&gt;"",PaymentSchedule3[[#This Row],[Total
Payment]]-PaymentSchedule3[[#This Row],[Interest]],"")</f>
        <v/>
      </c>
      <c r="I222" s="15" t="str">
        <f>IF(PaymentSchedule3[[#This Row],[Payment Number]]&lt;&gt;"",PaymentSchedule3[[#This Row],[Beginning
Balance]]*(InterestRate/PaymentsPerYear),"")</f>
        <v/>
      </c>
      <c r="J222" s="15" t="str">
        <f>IF(PaymentSchedule3[[#This Row],[Payment Number]]&lt;&gt;"",IF(PaymentSchedule3[[#This Row],[Scheduled Payment]]+PaymentSchedule3[[#This Row],[Extra
Payment]]&lt;=PaymentSchedule3[[#This Row],[Beginning
Balance]],PaymentSchedule3[[#This Row],[Beginning
Balance]]-PaymentSchedule3[[#This Row],[Principal]],0),"")</f>
        <v/>
      </c>
      <c r="K222" s="15" t="str">
        <f>IF(PaymentSchedule3[[#This Row],[Payment Number]]&lt;&gt;"",SUM(INDEX(PaymentSchedule3[Interest],1,1):PaymentSchedule3[[#This Row],[Interest]]),"")</f>
        <v/>
      </c>
    </row>
    <row r="223" spans="2:11" ht="15.6" x14ac:dyDescent="0.3">
      <c r="B223" s="13" t="str">
        <f>IF(LoanIsGood,IF(ROW()-ROW(PaymentSchedule3[[#Headers],[Payment Number]])&gt;ScheduledNumberOfPayments,"",ROW()-ROW(PaymentSchedule3[[#Headers],[Payment Number]])),"")</f>
        <v/>
      </c>
      <c r="C223" s="14" t="str">
        <f>IF(PaymentSchedule3[[#This Row],[Payment Number]]&lt;&gt;"",EOMONTH(LoanStartDate,ROW(PaymentSchedule3[[#This Row],[Payment Number]])-ROW(PaymentSchedule3[[#Headers],[Payment Number]])-2)+DAY(LoanStartDate),"")</f>
        <v/>
      </c>
      <c r="D223" s="15" t="str">
        <f>IF(PaymentSchedule3[[#This Row],[Payment Number]]&lt;&gt;"",IF(ROW()-ROW(PaymentSchedule3[[#Headers],[Beginning
Balance]])=1,LoanAmount,INDEX(PaymentSchedule3[Ending
Balance],ROW()-ROW(PaymentSchedule3[[#Headers],[Beginning
Balance]])-1)),"")</f>
        <v/>
      </c>
      <c r="E223" s="15" t="str">
        <f>IF(PaymentSchedule3[[#This Row],[Payment Number]]&lt;&gt;"",ScheduledPayment,"")</f>
        <v/>
      </c>
      <c r="F223"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3"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3" s="15" t="str">
        <f>IF(PaymentSchedule3[[#This Row],[Payment Number]]&lt;&gt;"",PaymentSchedule3[[#This Row],[Total
Payment]]-PaymentSchedule3[[#This Row],[Interest]],"")</f>
        <v/>
      </c>
      <c r="I223" s="15" t="str">
        <f>IF(PaymentSchedule3[[#This Row],[Payment Number]]&lt;&gt;"",PaymentSchedule3[[#This Row],[Beginning
Balance]]*(InterestRate/PaymentsPerYear),"")</f>
        <v/>
      </c>
      <c r="J223" s="15" t="str">
        <f>IF(PaymentSchedule3[[#This Row],[Payment Number]]&lt;&gt;"",IF(PaymentSchedule3[[#This Row],[Scheduled Payment]]+PaymentSchedule3[[#This Row],[Extra
Payment]]&lt;=PaymentSchedule3[[#This Row],[Beginning
Balance]],PaymentSchedule3[[#This Row],[Beginning
Balance]]-PaymentSchedule3[[#This Row],[Principal]],0),"")</f>
        <v/>
      </c>
      <c r="K223" s="15" t="str">
        <f>IF(PaymentSchedule3[[#This Row],[Payment Number]]&lt;&gt;"",SUM(INDEX(PaymentSchedule3[Interest],1,1):PaymentSchedule3[[#This Row],[Interest]]),"")</f>
        <v/>
      </c>
    </row>
    <row r="224" spans="2:11" ht="15.6" x14ac:dyDescent="0.3">
      <c r="B224" s="13" t="str">
        <f>IF(LoanIsGood,IF(ROW()-ROW(PaymentSchedule3[[#Headers],[Payment Number]])&gt;ScheduledNumberOfPayments,"",ROW()-ROW(PaymentSchedule3[[#Headers],[Payment Number]])),"")</f>
        <v/>
      </c>
      <c r="C224" s="14" t="str">
        <f>IF(PaymentSchedule3[[#This Row],[Payment Number]]&lt;&gt;"",EOMONTH(LoanStartDate,ROW(PaymentSchedule3[[#This Row],[Payment Number]])-ROW(PaymentSchedule3[[#Headers],[Payment Number]])-2)+DAY(LoanStartDate),"")</f>
        <v/>
      </c>
      <c r="D224" s="15" t="str">
        <f>IF(PaymentSchedule3[[#This Row],[Payment Number]]&lt;&gt;"",IF(ROW()-ROW(PaymentSchedule3[[#Headers],[Beginning
Balance]])=1,LoanAmount,INDEX(PaymentSchedule3[Ending
Balance],ROW()-ROW(PaymentSchedule3[[#Headers],[Beginning
Balance]])-1)),"")</f>
        <v/>
      </c>
      <c r="E224" s="15" t="str">
        <f>IF(PaymentSchedule3[[#This Row],[Payment Number]]&lt;&gt;"",ScheduledPayment,"")</f>
        <v/>
      </c>
      <c r="F224"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4"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4" s="15" t="str">
        <f>IF(PaymentSchedule3[[#This Row],[Payment Number]]&lt;&gt;"",PaymentSchedule3[[#This Row],[Total
Payment]]-PaymentSchedule3[[#This Row],[Interest]],"")</f>
        <v/>
      </c>
      <c r="I224" s="15" t="str">
        <f>IF(PaymentSchedule3[[#This Row],[Payment Number]]&lt;&gt;"",PaymentSchedule3[[#This Row],[Beginning
Balance]]*(InterestRate/PaymentsPerYear),"")</f>
        <v/>
      </c>
      <c r="J224" s="15" t="str">
        <f>IF(PaymentSchedule3[[#This Row],[Payment Number]]&lt;&gt;"",IF(PaymentSchedule3[[#This Row],[Scheduled Payment]]+PaymentSchedule3[[#This Row],[Extra
Payment]]&lt;=PaymentSchedule3[[#This Row],[Beginning
Balance]],PaymentSchedule3[[#This Row],[Beginning
Balance]]-PaymentSchedule3[[#This Row],[Principal]],0),"")</f>
        <v/>
      </c>
      <c r="K224" s="15" t="str">
        <f>IF(PaymentSchedule3[[#This Row],[Payment Number]]&lt;&gt;"",SUM(INDEX(PaymentSchedule3[Interest],1,1):PaymentSchedule3[[#This Row],[Interest]]),"")</f>
        <v/>
      </c>
    </row>
    <row r="225" spans="2:11" ht="15.6" x14ac:dyDescent="0.3">
      <c r="B225" s="13" t="str">
        <f>IF(LoanIsGood,IF(ROW()-ROW(PaymentSchedule3[[#Headers],[Payment Number]])&gt;ScheduledNumberOfPayments,"",ROW()-ROW(PaymentSchedule3[[#Headers],[Payment Number]])),"")</f>
        <v/>
      </c>
      <c r="C225" s="14" t="str">
        <f>IF(PaymentSchedule3[[#This Row],[Payment Number]]&lt;&gt;"",EOMONTH(LoanStartDate,ROW(PaymentSchedule3[[#This Row],[Payment Number]])-ROW(PaymentSchedule3[[#Headers],[Payment Number]])-2)+DAY(LoanStartDate),"")</f>
        <v/>
      </c>
      <c r="D225" s="15" t="str">
        <f>IF(PaymentSchedule3[[#This Row],[Payment Number]]&lt;&gt;"",IF(ROW()-ROW(PaymentSchedule3[[#Headers],[Beginning
Balance]])=1,LoanAmount,INDEX(PaymentSchedule3[Ending
Balance],ROW()-ROW(PaymentSchedule3[[#Headers],[Beginning
Balance]])-1)),"")</f>
        <v/>
      </c>
      <c r="E225" s="15" t="str">
        <f>IF(PaymentSchedule3[[#This Row],[Payment Number]]&lt;&gt;"",ScheduledPayment,"")</f>
        <v/>
      </c>
      <c r="F225"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5"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5" s="15" t="str">
        <f>IF(PaymentSchedule3[[#This Row],[Payment Number]]&lt;&gt;"",PaymentSchedule3[[#This Row],[Total
Payment]]-PaymentSchedule3[[#This Row],[Interest]],"")</f>
        <v/>
      </c>
      <c r="I225" s="15" t="str">
        <f>IF(PaymentSchedule3[[#This Row],[Payment Number]]&lt;&gt;"",PaymentSchedule3[[#This Row],[Beginning
Balance]]*(InterestRate/PaymentsPerYear),"")</f>
        <v/>
      </c>
      <c r="J225" s="15" t="str">
        <f>IF(PaymentSchedule3[[#This Row],[Payment Number]]&lt;&gt;"",IF(PaymentSchedule3[[#This Row],[Scheduled Payment]]+PaymentSchedule3[[#This Row],[Extra
Payment]]&lt;=PaymentSchedule3[[#This Row],[Beginning
Balance]],PaymentSchedule3[[#This Row],[Beginning
Balance]]-PaymentSchedule3[[#This Row],[Principal]],0),"")</f>
        <v/>
      </c>
      <c r="K225" s="15" t="str">
        <f>IF(PaymentSchedule3[[#This Row],[Payment Number]]&lt;&gt;"",SUM(INDEX(PaymentSchedule3[Interest],1,1):PaymentSchedule3[[#This Row],[Interest]]),"")</f>
        <v/>
      </c>
    </row>
    <row r="226" spans="2:11" ht="15.6" x14ac:dyDescent="0.3">
      <c r="B226" s="13" t="str">
        <f>IF(LoanIsGood,IF(ROW()-ROW(PaymentSchedule3[[#Headers],[Payment Number]])&gt;ScheduledNumberOfPayments,"",ROW()-ROW(PaymentSchedule3[[#Headers],[Payment Number]])),"")</f>
        <v/>
      </c>
      <c r="C226" s="14" t="str">
        <f>IF(PaymentSchedule3[[#This Row],[Payment Number]]&lt;&gt;"",EOMONTH(LoanStartDate,ROW(PaymentSchedule3[[#This Row],[Payment Number]])-ROW(PaymentSchedule3[[#Headers],[Payment Number]])-2)+DAY(LoanStartDate),"")</f>
        <v/>
      </c>
      <c r="D226" s="15" t="str">
        <f>IF(PaymentSchedule3[[#This Row],[Payment Number]]&lt;&gt;"",IF(ROW()-ROW(PaymentSchedule3[[#Headers],[Beginning
Balance]])=1,LoanAmount,INDEX(PaymentSchedule3[Ending
Balance],ROW()-ROW(PaymentSchedule3[[#Headers],[Beginning
Balance]])-1)),"")</f>
        <v/>
      </c>
      <c r="E226" s="15" t="str">
        <f>IF(PaymentSchedule3[[#This Row],[Payment Number]]&lt;&gt;"",ScheduledPayment,"")</f>
        <v/>
      </c>
      <c r="F226"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6"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6" s="15" t="str">
        <f>IF(PaymentSchedule3[[#This Row],[Payment Number]]&lt;&gt;"",PaymentSchedule3[[#This Row],[Total
Payment]]-PaymentSchedule3[[#This Row],[Interest]],"")</f>
        <v/>
      </c>
      <c r="I226" s="15" t="str">
        <f>IF(PaymentSchedule3[[#This Row],[Payment Number]]&lt;&gt;"",PaymentSchedule3[[#This Row],[Beginning
Balance]]*(InterestRate/PaymentsPerYear),"")</f>
        <v/>
      </c>
      <c r="J226" s="15" t="str">
        <f>IF(PaymentSchedule3[[#This Row],[Payment Number]]&lt;&gt;"",IF(PaymentSchedule3[[#This Row],[Scheduled Payment]]+PaymentSchedule3[[#This Row],[Extra
Payment]]&lt;=PaymentSchedule3[[#This Row],[Beginning
Balance]],PaymentSchedule3[[#This Row],[Beginning
Balance]]-PaymentSchedule3[[#This Row],[Principal]],0),"")</f>
        <v/>
      </c>
      <c r="K226" s="15" t="str">
        <f>IF(PaymentSchedule3[[#This Row],[Payment Number]]&lt;&gt;"",SUM(INDEX(PaymentSchedule3[Interest],1,1):PaymentSchedule3[[#This Row],[Interest]]),"")</f>
        <v/>
      </c>
    </row>
    <row r="227" spans="2:11" ht="15.6" x14ac:dyDescent="0.3">
      <c r="B227" s="13" t="str">
        <f>IF(LoanIsGood,IF(ROW()-ROW(PaymentSchedule3[[#Headers],[Payment Number]])&gt;ScheduledNumberOfPayments,"",ROW()-ROW(PaymentSchedule3[[#Headers],[Payment Number]])),"")</f>
        <v/>
      </c>
      <c r="C227" s="14" t="str">
        <f>IF(PaymentSchedule3[[#This Row],[Payment Number]]&lt;&gt;"",EOMONTH(LoanStartDate,ROW(PaymentSchedule3[[#This Row],[Payment Number]])-ROW(PaymentSchedule3[[#Headers],[Payment Number]])-2)+DAY(LoanStartDate),"")</f>
        <v/>
      </c>
      <c r="D227" s="15" t="str">
        <f>IF(PaymentSchedule3[[#This Row],[Payment Number]]&lt;&gt;"",IF(ROW()-ROW(PaymentSchedule3[[#Headers],[Beginning
Balance]])=1,LoanAmount,INDEX(PaymentSchedule3[Ending
Balance],ROW()-ROW(PaymentSchedule3[[#Headers],[Beginning
Balance]])-1)),"")</f>
        <v/>
      </c>
      <c r="E227" s="15" t="str">
        <f>IF(PaymentSchedule3[[#This Row],[Payment Number]]&lt;&gt;"",ScheduledPayment,"")</f>
        <v/>
      </c>
      <c r="F227"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7"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7" s="15" t="str">
        <f>IF(PaymentSchedule3[[#This Row],[Payment Number]]&lt;&gt;"",PaymentSchedule3[[#This Row],[Total
Payment]]-PaymentSchedule3[[#This Row],[Interest]],"")</f>
        <v/>
      </c>
      <c r="I227" s="15" t="str">
        <f>IF(PaymentSchedule3[[#This Row],[Payment Number]]&lt;&gt;"",PaymentSchedule3[[#This Row],[Beginning
Balance]]*(InterestRate/PaymentsPerYear),"")</f>
        <v/>
      </c>
      <c r="J227" s="15" t="str">
        <f>IF(PaymentSchedule3[[#This Row],[Payment Number]]&lt;&gt;"",IF(PaymentSchedule3[[#This Row],[Scheduled Payment]]+PaymentSchedule3[[#This Row],[Extra
Payment]]&lt;=PaymentSchedule3[[#This Row],[Beginning
Balance]],PaymentSchedule3[[#This Row],[Beginning
Balance]]-PaymentSchedule3[[#This Row],[Principal]],0),"")</f>
        <v/>
      </c>
      <c r="K227" s="15" t="str">
        <f>IF(PaymentSchedule3[[#This Row],[Payment Number]]&lt;&gt;"",SUM(INDEX(PaymentSchedule3[Interest],1,1):PaymentSchedule3[[#This Row],[Interest]]),"")</f>
        <v/>
      </c>
    </row>
    <row r="228" spans="2:11" ht="15.6" x14ac:dyDescent="0.3">
      <c r="B228" s="13" t="str">
        <f>IF(LoanIsGood,IF(ROW()-ROW(PaymentSchedule3[[#Headers],[Payment Number]])&gt;ScheduledNumberOfPayments,"",ROW()-ROW(PaymentSchedule3[[#Headers],[Payment Number]])),"")</f>
        <v/>
      </c>
      <c r="C228" s="14" t="str">
        <f>IF(PaymentSchedule3[[#This Row],[Payment Number]]&lt;&gt;"",EOMONTH(LoanStartDate,ROW(PaymentSchedule3[[#This Row],[Payment Number]])-ROW(PaymentSchedule3[[#Headers],[Payment Number]])-2)+DAY(LoanStartDate),"")</f>
        <v/>
      </c>
      <c r="D228" s="15" t="str">
        <f>IF(PaymentSchedule3[[#This Row],[Payment Number]]&lt;&gt;"",IF(ROW()-ROW(PaymentSchedule3[[#Headers],[Beginning
Balance]])=1,LoanAmount,INDEX(PaymentSchedule3[Ending
Balance],ROW()-ROW(PaymentSchedule3[[#Headers],[Beginning
Balance]])-1)),"")</f>
        <v/>
      </c>
      <c r="E228" s="15" t="str">
        <f>IF(PaymentSchedule3[[#This Row],[Payment Number]]&lt;&gt;"",ScheduledPayment,"")</f>
        <v/>
      </c>
      <c r="F228"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8"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8" s="15" t="str">
        <f>IF(PaymentSchedule3[[#This Row],[Payment Number]]&lt;&gt;"",PaymentSchedule3[[#This Row],[Total
Payment]]-PaymentSchedule3[[#This Row],[Interest]],"")</f>
        <v/>
      </c>
      <c r="I228" s="15" t="str">
        <f>IF(PaymentSchedule3[[#This Row],[Payment Number]]&lt;&gt;"",PaymentSchedule3[[#This Row],[Beginning
Balance]]*(InterestRate/PaymentsPerYear),"")</f>
        <v/>
      </c>
      <c r="J228" s="15" t="str">
        <f>IF(PaymentSchedule3[[#This Row],[Payment Number]]&lt;&gt;"",IF(PaymentSchedule3[[#This Row],[Scheduled Payment]]+PaymentSchedule3[[#This Row],[Extra
Payment]]&lt;=PaymentSchedule3[[#This Row],[Beginning
Balance]],PaymentSchedule3[[#This Row],[Beginning
Balance]]-PaymentSchedule3[[#This Row],[Principal]],0),"")</f>
        <v/>
      </c>
      <c r="K228" s="15" t="str">
        <f>IF(PaymentSchedule3[[#This Row],[Payment Number]]&lt;&gt;"",SUM(INDEX(PaymentSchedule3[Interest],1,1):PaymentSchedule3[[#This Row],[Interest]]),"")</f>
        <v/>
      </c>
    </row>
    <row r="229" spans="2:11" ht="15.6" x14ac:dyDescent="0.3">
      <c r="B229" s="13" t="str">
        <f>IF(LoanIsGood,IF(ROW()-ROW(PaymentSchedule3[[#Headers],[Payment Number]])&gt;ScheduledNumberOfPayments,"",ROW()-ROW(PaymentSchedule3[[#Headers],[Payment Number]])),"")</f>
        <v/>
      </c>
      <c r="C229" s="14" t="str">
        <f>IF(PaymentSchedule3[[#This Row],[Payment Number]]&lt;&gt;"",EOMONTH(LoanStartDate,ROW(PaymentSchedule3[[#This Row],[Payment Number]])-ROW(PaymentSchedule3[[#Headers],[Payment Number]])-2)+DAY(LoanStartDate),"")</f>
        <v/>
      </c>
      <c r="D229" s="15" t="str">
        <f>IF(PaymentSchedule3[[#This Row],[Payment Number]]&lt;&gt;"",IF(ROW()-ROW(PaymentSchedule3[[#Headers],[Beginning
Balance]])=1,LoanAmount,INDEX(PaymentSchedule3[Ending
Balance],ROW()-ROW(PaymentSchedule3[[#Headers],[Beginning
Balance]])-1)),"")</f>
        <v/>
      </c>
      <c r="E229" s="15" t="str">
        <f>IF(PaymentSchedule3[[#This Row],[Payment Number]]&lt;&gt;"",ScheduledPayment,"")</f>
        <v/>
      </c>
      <c r="F229"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29"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29" s="15" t="str">
        <f>IF(PaymentSchedule3[[#This Row],[Payment Number]]&lt;&gt;"",PaymentSchedule3[[#This Row],[Total
Payment]]-PaymentSchedule3[[#This Row],[Interest]],"")</f>
        <v/>
      </c>
      <c r="I229" s="15" t="str">
        <f>IF(PaymentSchedule3[[#This Row],[Payment Number]]&lt;&gt;"",PaymentSchedule3[[#This Row],[Beginning
Balance]]*(InterestRate/PaymentsPerYear),"")</f>
        <v/>
      </c>
      <c r="J229" s="15" t="str">
        <f>IF(PaymentSchedule3[[#This Row],[Payment Number]]&lt;&gt;"",IF(PaymentSchedule3[[#This Row],[Scheduled Payment]]+PaymentSchedule3[[#This Row],[Extra
Payment]]&lt;=PaymentSchedule3[[#This Row],[Beginning
Balance]],PaymentSchedule3[[#This Row],[Beginning
Balance]]-PaymentSchedule3[[#This Row],[Principal]],0),"")</f>
        <v/>
      </c>
      <c r="K229" s="15" t="str">
        <f>IF(PaymentSchedule3[[#This Row],[Payment Number]]&lt;&gt;"",SUM(INDEX(PaymentSchedule3[Interest],1,1):PaymentSchedule3[[#This Row],[Interest]]),"")</f>
        <v/>
      </c>
    </row>
    <row r="230" spans="2:11" ht="15.6" x14ac:dyDescent="0.3">
      <c r="B230" s="13" t="str">
        <f>IF(LoanIsGood,IF(ROW()-ROW(PaymentSchedule3[[#Headers],[Payment Number]])&gt;ScheduledNumberOfPayments,"",ROW()-ROW(PaymentSchedule3[[#Headers],[Payment Number]])),"")</f>
        <v/>
      </c>
      <c r="C230" s="14" t="str">
        <f>IF(PaymentSchedule3[[#This Row],[Payment Number]]&lt;&gt;"",EOMONTH(LoanStartDate,ROW(PaymentSchedule3[[#This Row],[Payment Number]])-ROW(PaymentSchedule3[[#Headers],[Payment Number]])-2)+DAY(LoanStartDate),"")</f>
        <v/>
      </c>
      <c r="D230" s="15" t="str">
        <f>IF(PaymentSchedule3[[#This Row],[Payment Number]]&lt;&gt;"",IF(ROW()-ROW(PaymentSchedule3[[#Headers],[Beginning
Balance]])=1,LoanAmount,INDEX(PaymentSchedule3[Ending
Balance],ROW()-ROW(PaymentSchedule3[[#Headers],[Beginning
Balance]])-1)),"")</f>
        <v/>
      </c>
      <c r="E230" s="15" t="str">
        <f>IF(PaymentSchedule3[[#This Row],[Payment Number]]&lt;&gt;"",ScheduledPayment,"")</f>
        <v/>
      </c>
      <c r="F230"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0"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0" s="15" t="str">
        <f>IF(PaymentSchedule3[[#This Row],[Payment Number]]&lt;&gt;"",PaymentSchedule3[[#This Row],[Total
Payment]]-PaymentSchedule3[[#This Row],[Interest]],"")</f>
        <v/>
      </c>
      <c r="I230" s="15" t="str">
        <f>IF(PaymentSchedule3[[#This Row],[Payment Number]]&lt;&gt;"",PaymentSchedule3[[#This Row],[Beginning
Balance]]*(InterestRate/PaymentsPerYear),"")</f>
        <v/>
      </c>
      <c r="J230" s="15" t="str">
        <f>IF(PaymentSchedule3[[#This Row],[Payment Number]]&lt;&gt;"",IF(PaymentSchedule3[[#This Row],[Scheduled Payment]]+PaymentSchedule3[[#This Row],[Extra
Payment]]&lt;=PaymentSchedule3[[#This Row],[Beginning
Balance]],PaymentSchedule3[[#This Row],[Beginning
Balance]]-PaymentSchedule3[[#This Row],[Principal]],0),"")</f>
        <v/>
      </c>
      <c r="K230" s="15" t="str">
        <f>IF(PaymentSchedule3[[#This Row],[Payment Number]]&lt;&gt;"",SUM(INDEX(PaymentSchedule3[Interest],1,1):PaymentSchedule3[[#This Row],[Interest]]),"")</f>
        <v/>
      </c>
    </row>
    <row r="231" spans="2:11" ht="15.6" x14ac:dyDescent="0.3">
      <c r="B231" s="13" t="str">
        <f>IF(LoanIsGood,IF(ROW()-ROW(PaymentSchedule3[[#Headers],[Payment Number]])&gt;ScheduledNumberOfPayments,"",ROW()-ROW(PaymentSchedule3[[#Headers],[Payment Number]])),"")</f>
        <v/>
      </c>
      <c r="C231" s="14" t="str">
        <f>IF(PaymentSchedule3[[#This Row],[Payment Number]]&lt;&gt;"",EOMONTH(LoanStartDate,ROW(PaymentSchedule3[[#This Row],[Payment Number]])-ROW(PaymentSchedule3[[#Headers],[Payment Number]])-2)+DAY(LoanStartDate),"")</f>
        <v/>
      </c>
      <c r="D231" s="15" t="str">
        <f>IF(PaymentSchedule3[[#This Row],[Payment Number]]&lt;&gt;"",IF(ROW()-ROW(PaymentSchedule3[[#Headers],[Beginning
Balance]])=1,LoanAmount,INDEX(PaymentSchedule3[Ending
Balance],ROW()-ROW(PaymentSchedule3[[#Headers],[Beginning
Balance]])-1)),"")</f>
        <v/>
      </c>
      <c r="E231" s="15" t="str">
        <f>IF(PaymentSchedule3[[#This Row],[Payment Number]]&lt;&gt;"",ScheduledPayment,"")</f>
        <v/>
      </c>
      <c r="F231"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1"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1" s="15" t="str">
        <f>IF(PaymentSchedule3[[#This Row],[Payment Number]]&lt;&gt;"",PaymentSchedule3[[#This Row],[Total
Payment]]-PaymentSchedule3[[#This Row],[Interest]],"")</f>
        <v/>
      </c>
      <c r="I231" s="15" t="str">
        <f>IF(PaymentSchedule3[[#This Row],[Payment Number]]&lt;&gt;"",PaymentSchedule3[[#This Row],[Beginning
Balance]]*(InterestRate/PaymentsPerYear),"")</f>
        <v/>
      </c>
      <c r="J231" s="15" t="str">
        <f>IF(PaymentSchedule3[[#This Row],[Payment Number]]&lt;&gt;"",IF(PaymentSchedule3[[#This Row],[Scheduled Payment]]+PaymentSchedule3[[#This Row],[Extra
Payment]]&lt;=PaymentSchedule3[[#This Row],[Beginning
Balance]],PaymentSchedule3[[#This Row],[Beginning
Balance]]-PaymentSchedule3[[#This Row],[Principal]],0),"")</f>
        <v/>
      </c>
      <c r="K231" s="15" t="str">
        <f>IF(PaymentSchedule3[[#This Row],[Payment Number]]&lt;&gt;"",SUM(INDEX(PaymentSchedule3[Interest],1,1):PaymentSchedule3[[#This Row],[Interest]]),"")</f>
        <v/>
      </c>
    </row>
    <row r="232" spans="2:11" ht="15.6" x14ac:dyDescent="0.3">
      <c r="B232" s="13" t="str">
        <f>IF(LoanIsGood,IF(ROW()-ROW(PaymentSchedule3[[#Headers],[Payment Number]])&gt;ScheduledNumberOfPayments,"",ROW()-ROW(PaymentSchedule3[[#Headers],[Payment Number]])),"")</f>
        <v/>
      </c>
      <c r="C232" s="14" t="str">
        <f>IF(PaymentSchedule3[[#This Row],[Payment Number]]&lt;&gt;"",EOMONTH(LoanStartDate,ROW(PaymentSchedule3[[#This Row],[Payment Number]])-ROW(PaymentSchedule3[[#Headers],[Payment Number]])-2)+DAY(LoanStartDate),"")</f>
        <v/>
      </c>
      <c r="D232" s="15" t="str">
        <f>IF(PaymentSchedule3[[#This Row],[Payment Number]]&lt;&gt;"",IF(ROW()-ROW(PaymentSchedule3[[#Headers],[Beginning
Balance]])=1,LoanAmount,INDEX(PaymentSchedule3[Ending
Balance],ROW()-ROW(PaymentSchedule3[[#Headers],[Beginning
Balance]])-1)),"")</f>
        <v/>
      </c>
      <c r="E232" s="15" t="str">
        <f>IF(PaymentSchedule3[[#This Row],[Payment Number]]&lt;&gt;"",ScheduledPayment,"")</f>
        <v/>
      </c>
      <c r="F232"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2"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2" s="15" t="str">
        <f>IF(PaymentSchedule3[[#This Row],[Payment Number]]&lt;&gt;"",PaymentSchedule3[[#This Row],[Total
Payment]]-PaymentSchedule3[[#This Row],[Interest]],"")</f>
        <v/>
      </c>
      <c r="I232" s="15" t="str">
        <f>IF(PaymentSchedule3[[#This Row],[Payment Number]]&lt;&gt;"",PaymentSchedule3[[#This Row],[Beginning
Balance]]*(InterestRate/PaymentsPerYear),"")</f>
        <v/>
      </c>
      <c r="J232" s="15" t="str">
        <f>IF(PaymentSchedule3[[#This Row],[Payment Number]]&lt;&gt;"",IF(PaymentSchedule3[[#This Row],[Scheduled Payment]]+PaymentSchedule3[[#This Row],[Extra
Payment]]&lt;=PaymentSchedule3[[#This Row],[Beginning
Balance]],PaymentSchedule3[[#This Row],[Beginning
Balance]]-PaymentSchedule3[[#This Row],[Principal]],0),"")</f>
        <v/>
      </c>
      <c r="K232" s="15" t="str">
        <f>IF(PaymentSchedule3[[#This Row],[Payment Number]]&lt;&gt;"",SUM(INDEX(PaymentSchedule3[Interest],1,1):PaymentSchedule3[[#This Row],[Interest]]),"")</f>
        <v/>
      </c>
    </row>
    <row r="233" spans="2:11" ht="15.6" x14ac:dyDescent="0.3">
      <c r="B233" s="13" t="str">
        <f>IF(LoanIsGood,IF(ROW()-ROW(PaymentSchedule3[[#Headers],[Payment Number]])&gt;ScheduledNumberOfPayments,"",ROW()-ROW(PaymentSchedule3[[#Headers],[Payment Number]])),"")</f>
        <v/>
      </c>
      <c r="C233" s="14" t="str">
        <f>IF(PaymentSchedule3[[#This Row],[Payment Number]]&lt;&gt;"",EOMONTH(LoanStartDate,ROW(PaymentSchedule3[[#This Row],[Payment Number]])-ROW(PaymentSchedule3[[#Headers],[Payment Number]])-2)+DAY(LoanStartDate),"")</f>
        <v/>
      </c>
      <c r="D233" s="15" t="str">
        <f>IF(PaymentSchedule3[[#This Row],[Payment Number]]&lt;&gt;"",IF(ROW()-ROW(PaymentSchedule3[[#Headers],[Beginning
Balance]])=1,LoanAmount,INDEX(PaymentSchedule3[Ending
Balance],ROW()-ROW(PaymentSchedule3[[#Headers],[Beginning
Balance]])-1)),"")</f>
        <v/>
      </c>
      <c r="E233" s="15" t="str">
        <f>IF(PaymentSchedule3[[#This Row],[Payment Number]]&lt;&gt;"",ScheduledPayment,"")</f>
        <v/>
      </c>
      <c r="F233"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3"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3" s="15" t="str">
        <f>IF(PaymentSchedule3[[#This Row],[Payment Number]]&lt;&gt;"",PaymentSchedule3[[#This Row],[Total
Payment]]-PaymentSchedule3[[#This Row],[Interest]],"")</f>
        <v/>
      </c>
      <c r="I233" s="15" t="str">
        <f>IF(PaymentSchedule3[[#This Row],[Payment Number]]&lt;&gt;"",PaymentSchedule3[[#This Row],[Beginning
Balance]]*(InterestRate/PaymentsPerYear),"")</f>
        <v/>
      </c>
      <c r="J233" s="15" t="str">
        <f>IF(PaymentSchedule3[[#This Row],[Payment Number]]&lt;&gt;"",IF(PaymentSchedule3[[#This Row],[Scheduled Payment]]+PaymentSchedule3[[#This Row],[Extra
Payment]]&lt;=PaymentSchedule3[[#This Row],[Beginning
Balance]],PaymentSchedule3[[#This Row],[Beginning
Balance]]-PaymentSchedule3[[#This Row],[Principal]],0),"")</f>
        <v/>
      </c>
      <c r="K233" s="15" t="str">
        <f>IF(PaymentSchedule3[[#This Row],[Payment Number]]&lt;&gt;"",SUM(INDEX(PaymentSchedule3[Interest],1,1):PaymentSchedule3[[#This Row],[Interest]]),"")</f>
        <v/>
      </c>
    </row>
    <row r="234" spans="2:11" ht="15.6" x14ac:dyDescent="0.3">
      <c r="B234" s="13" t="str">
        <f>IF(LoanIsGood,IF(ROW()-ROW(PaymentSchedule3[[#Headers],[Payment Number]])&gt;ScheduledNumberOfPayments,"",ROW()-ROW(PaymentSchedule3[[#Headers],[Payment Number]])),"")</f>
        <v/>
      </c>
      <c r="C234" s="14" t="str">
        <f>IF(PaymentSchedule3[[#This Row],[Payment Number]]&lt;&gt;"",EOMONTH(LoanStartDate,ROW(PaymentSchedule3[[#This Row],[Payment Number]])-ROW(PaymentSchedule3[[#Headers],[Payment Number]])-2)+DAY(LoanStartDate),"")</f>
        <v/>
      </c>
      <c r="D234" s="15" t="str">
        <f>IF(PaymentSchedule3[[#This Row],[Payment Number]]&lt;&gt;"",IF(ROW()-ROW(PaymentSchedule3[[#Headers],[Beginning
Balance]])=1,LoanAmount,INDEX(PaymentSchedule3[Ending
Balance],ROW()-ROW(PaymentSchedule3[[#Headers],[Beginning
Balance]])-1)),"")</f>
        <v/>
      </c>
      <c r="E234" s="15" t="str">
        <f>IF(PaymentSchedule3[[#This Row],[Payment Number]]&lt;&gt;"",ScheduledPayment,"")</f>
        <v/>
      </c>
      <c r="F234"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4"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4" s="15" t="str">
        <f>IF(PaymentSchedule3[[#This Row],[Payment Number]]&lt;&gt;"",PaymentSchedule3[[#This Row],[Total
Payment]]-PaymentSchedule3[[#This Row],[Interest]],"")</f>
        <v/>
      </c>
      <c r="I234" s="15" t="str">
        <f>IF(PaymentSchedule3[[#This Row],[Payment Number]]&lt;&gt;"",PaymentSchedule3[[#This Row],[Beginning
Balance]]*(InterestRate/PaymentsPerYear),"")</f>
        <v/>
      </c>
      <c r="J234" s="15" t="str">
        <f>IF(PaymentSchedule3[[#This Row],[Payment Number]]&lt;&gt;"",IF(PaymentSchedule3[[#This Row],[Scheduled Payment]]+PaymentSchedule3[[#This Row],[Extra
Payment]]&lt;=PaymentSchedule3[[#This Row],[Beginning
Balance]],PaymentSchedule3[[#This Row],[Beginning
Balance]]-PaymentSchedule3[[#This Row],[Principal]],0),"")</f>
        <v/>
      </c>
      <c r="K234" s="15" t="str">
        <f>IF(PaymentSchedule3[[#This Row],[Payment Number]]&lt;&gt;"",SUM(INDEX(PaymentSchedule3[Interest],1,1):PaymentSchedule3[[#This Row],[Interest]]),"")</f>
        <v/>
      </c>
    </row>
    <row r="235" spans="2:11" ht="15.6" x14ac:dyDescent="0.3">
      <c r="B235" s="13" t="str">
        <f>IF(LoanIsGood,IF(ROW()-ROW(PaymentSchedule3[[#Headers],[Payment Number]])&gt;ScheduledNumberOfPayments,"",ROW()-ROW(PaymentSchedule3[[#Headers],[Payment Number]])),"")</f>
        <v/>
      </c>
      <c r="C235" s="14" t="str">
        <f>IF(PaymentSchedule3[[#This Row],[Payment Number]]&lt;&gt;"",EOMONTH(LoanStartDate,ROW(PaymentSchedule3[[#This Row],[Payment Number]])-ROW(PaymentSchedule3[[#Headers],[Payment Number]])-2)+DAY(LoanStartDate),"")</f>
        <v/>
      </c>
      <c r="D235" s="15" t="str">
        <f>IF(PaymentSchedule3[[#This Row],[Payment Number]]&lt;&gt;"",IF(ROW()-ROW(PaymentSchedule3[[#Headers],[Beginning
Balance]])=1,LoanAmount,INDEX(PaymentSchedule3[Ending
Balance],ROW()-ROW(PaymentSchedule3[[#Headers],[Beginning
Balance]])-1)),"")</f>
        <v/>
      </c>
      <c r="E235" s="15" t="str">
        <f>IF(PaymentSchedule3[[#This Row],[Payment Number]]&lt;&gt;"",ScheduledPayment,"")</f>
        <v/>
      </c>
      <c r="F235"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5"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5" s="15" t="str">
        <f>IF(PaymentSchedule3[[#This Row],[Payment Number]]&lt;&gt;"",PaymentSchedule3[[#This Row],[Total
Payment]]-PaymentSchedule3[[#This Row],[Interest]],"")</f>
        <v/>
      </c>
      <c r="I235" s="15" t="str">
        <f>IF(PaymentSchedule3[[#This Row],[Payment Number]]&lt;&gt;"",PaymentSchedule3[[#This Row],[Beginning
Balance]]*(InterestRate/PaymentsPerYear),"")</f>
        <v/>
      </c>
      <c r="J235" s="15" t="str">
        <f>IF(PaymentSchedule3[[#This Row],[Payment Number]]&lt;&gt;"",IF(PaymentSchedule3[[#This Row],[Scheduled Payment]]+PaymentSchedule3[[#This Row],[Extra
Payment]]&lt;=PaymentSchedule3[[#This Row],[Beginning
Balance]],PaymentSchedule3[[#This Row],[Beginning
Balance]]-PaymentSchedule3[[#This Row],[Principal]],0),"")</f>
        <v/>
      </c>
      <c r="K235" s="15" t="str">
        <f>IF(PaymentSchedule3[[#This Row],[Payment Number]]&lt;&gt;"",SUM(INDEX(PaymentSchedule3[Interest],1,1):PaymentSchedule3[[#This Row],[Interest]]),"")</f>
        <v/>
      </c>
    </row>
    <row r="236" spans="2:11" ht="15.6" x14ac:dyDescent="0.3">
      <c r="B236" s="13" t="str">
        <f>IF(LoanIsGood,IF(ROW()-ROW(PaymentSchedule3[[#Headers],[Payment Number]])&gt;ScheduledNumberOfPayments,"",ROW()-ROW(PaymentSchedule3[[#Headers],[Payment Number]])),"")</f>
        <v/>
      </c>
      <c r="C236" s="14" t="str">
        <f>IF(PaymentSchedule3[[#This Row],[Payment Number]]&lt;&gt;"",EOMONTH(LoanStartDate,ROW(PaymentSchedule3[[#This Row],[Payment Number]])-ROW(PaymentSchedule3[[#Headers],[Payment Number]])-2)+DAY(LoanStartDate),"")</f>
        <v/>
      </c>
      <c r="D236" s="15" t="str">
        <f>IF(PaymentSchedule3[[#This Row],[Payment Number]]&lt;&gt;"",IF(ROW()-ROW(PaymentSchedule3[[#Headers],[Beginning
Balance]])=1,LoanAmount,INDEX(PaymentSchedule3[Ending
Balance],ROW()-ROW(PaymentSchedule3[[#Headers],[Beginning
Balance]])-1)),"")</f>
        <v/>
      </c>
      <c r="E236" s="15" t="str">
        <f>IF(PaymentSchedule3[[#This Row],[Payment Number]]&lt;&gt;"",ScheduledPayment,"")</f>
        <v/>
      </c>
      <c r="F236"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6"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6" s="15" t="str">
        <f>IF(PaymentSchedule3[[#This Row],[Payment Number]]&lt;&gt;"",PaymentSchedule3[[#This Row],[Total
Payment]]-PaymentSchedule3[[#This Row],[Interest]],"")</f>
        <v/>
      </c>
      <c r="I236" s="15" t="str">
        <f>IF(PaymentSchedule3[[#This Row],[Payment Number]]&lt;&gt;"",PaymentSchedule3[[#This Row],[Beginning
Balance]]*(InterestRate/PaymentsPerYear),"")</f>
        <v/>
      </c>
      <c r="J236" s="15" t="str">
        <f>IF(PaymentSchedule3[[#This Row],[Payment Number]]&lt;&gt;"",IF(PaymentSchedule3[[#This Row],[Scheduled Payment]]+PaymentSchedule3[[#This Row],[Extra
Payment]]&lt;=PaymentSchedule3[[#This Row],[Beginning
Balance]],PaymentSchedule3[[#This Row],[Beginning
Balance]]-PaymentSchedule3[[#This Row],[Principal]],0),"")</f>
        <v/>
      </c>
      <c r="K236" s="15" t="str">
        <f>IF(PaymentSchedule3[[#This Row],[Payment Number]]&lt;&gt;"",SUM(INDEX(PaymentSchedule3[Interest],1,1):PaymentSchedule3[[#This Row],[Interest]]),"")</f>
        <v/>
      </c>
    </row>
    <row r="237" spans="2:11" ht="15.6" x14ac:dyDescent="0.3">
      <c r="B237" s="13" t="str">
        <f>IF(LoanIsGood,IF(ROW()-ROW(PaymentSchedule3[[#Headers],[Payment Number]])&gt;ScheduledNumberOfPayments,"",ROW()-ROW(PaymentSchedule3[[#Headers],[Payment Number]])),"")</f>
        <v/>
      </c>
      <c r="C237" s="14" t="str">
        <f>IF(PaymentSchedule3[[#This Row],[Payment Number]]&lt;&gt;"",EOMONTH(LoanStartDate,ROW(PaymentSchedule3[[#This Row],[Payment Number]])-ROW(PaymentSchedule3[[#Headers],[Payment Number]])-2)+DAY(LoanStartDate),"")</f>
        <v/>
      </c>
      <c r="D237" s="15" t="str">
        <f>IF(PaymentSchedule3[[#This Row],[Payment Number]]&lt;&gt;"",IF(ROW()-ROW(PaymentSchedule3[[#Headers],[Beginning
Balance]])=1,LoanAmount,INDEX(PaymentSchedule3[Ending
Balance],ROW()-ROW(PaymentSchedule3[[#Headers],[Beginning
Balance]])-1)),"")</f>
        <v/>
      </c>
      <c r="E237" s="15" t="str">
        <f>IF(PaymentSchedule3[[#This Row],[Payment Number]]&lt;&gt;"",ScheduledPayment,"")</f>
        <v/>
      </c>
      <c r="F237"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7"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7" s="15" t="str">
        <f>IF(PaymentSchedule3[[#This Row],[Payment Number]]&lt;&gt;"",PaymentSchedule3[[#This Row],[Total
Payment]]-PaymentSchedule3[[#This Row],[Interest]],"")</f>
        <v/>
      </c>
      <c r="I237" s="15" t="str">
        <f>IF(PaymentSchedule3[[#This Row],[Payment Number]]&lt;&gt;"",PaymentSchedule3[[#This Row],[Beginning
Balance]]*(InterestRate/PaymentsPerYear),"")</f>
        <v/>
      </c>
      <c r="J237" s="15" t="str">
        <f>IF(PaymentSchedule3[[#This Row],[Payment Number]]&lt;&gt;"",IF(PaymentSchedule3[[#This Row],[Scheduled Payment]]+PaymentSchedule3[[#This Row],[Extra
Payment]]&lt;=PaymentSchedule3[[#This Row],[Beginning
Balance]],PaymentSchedule3[[#This Row],[Beginning
Balance]]-PaymentSchedule3[[#This Row],[Principal]],0),"")</f>
        <v/>
      </c>
      <c r="K237" s="15" t="str">
        <f>IF(PaymentSchedule3[[#This Row],[Payment Number]]&lt;&gt;"",SUM(INDEX(PaymentSchedule3[Interest],1,1):PaymentSchedule3[[#This Row],[Interest]]),"")</f>
        <v/>
      </c>
    </row>
    <row r="238" spans="2:11" ht="15.6" x14ac:dyDescent="0.3">
      <c r="B238" s="13" t="str">
        <f>IF(LoanIsGood,IF(ROW()-ROW(PaymentSchedule3[[#Headers],[Payment Number]])&gt;ScheduledNumberOfPayments,"",ROW()-ROW(PaymentSchedule3[[#Headers],[Payment Number]])),"")</f>
        <v/>
      </c>
      <c r="C238" s="14" t="str">
        <f>IF(PaymentSchedule3[[#This Row],[Payment Number]]&lt;&gt;"",EOMONTH(LoanStartDate,ROW(PaymentSchedule3[[#This Row],[Payment Number]])-ROW(PaymentSchedule3[[#Headers],[Payment Number]])-2)+DAY(LoanStartDate),"")</f>
        <v/>
      </c>
      <c r="D238" s="15" t="str">
        <f>IF(PaymentSchedule3[[#This Row],[Payment Number]]&lt;&gt;"",IF(ROW()-ROW(PaymentSchedule3[[#Headers],[Beginning
Balance]])=1,LoanAmount,INDEX(PaymentSchedule3[Ending
Balance],ROW()-ROW(PaymentSchedule3[[#Headers],[Beginning
Balance]])-1)),"")</f>
        <v/>
      </c>
      <c r="E238" s="15" t="str">
        <f>IF(PaymentSchedule3[[#This Row],[Payment Number]]&lt;&gt;"",ScheduledPayment,"")</f>
        <v/>
      </c>
      <c r="F238"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8"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8" s="15" t="str">
        <f>IF(PaymentSchedule3[[#This Row],[Payment Number]]&lt;&gt;"",PaymentSchedule3[[#This Row],[Total
Payment]]-PaymentSchedule3[[#This Row],[Interest]],"")</f>
        <v/>
      </c>
      <c r="I238" s="15" t="str">
        <f>IF(PaymentSchedule3[[#This Row],[Payment Number]]&lt;&gt;"",PaymentSchedule3[[#This Row],[Beginning
Balance]]*(InterestRate/PaymentsPerYear),"")</f>
        <v/>
      </c>
      <c r="J238" s="15" t="str">
        <f>IF(PaymentSchedule3[[#This Row],[Payment Number]]&lt;&gt;"",IF(PaymentSchedule3[[#This Row],[Scheduled Payment]]+PaymentSchedule3[[#This Row],[Extra
Payment]]&lt;=PaymentSchedule3[[#This Row],[Beginning
Balance]],PaymentSchedule3[[#This Row],[Beginning
Balance]]-PaymentSchedule3[[#This Row],[Principal]],0),"")</f>
        <v/>
      </c>
      <c r="K238" s="15" t="str">
        <f>IF(PaymentSchedule3[[#This Row],[Payment Number]]&lt;&gt;"",SUM(INDEX(PaymentSchedule3[Interest],1,1):PaymentSchedule3[[#This Row],[Interest]]),"")</f>
        <v/>
      </c>
    </row>
    <row r="239" spans="2:11" ht="15.6" x14ac:dyDescent="0.3">
      <c r="B239" s="13" t="str">
        <f>IF(LoanIsGood,IF(ROW()-ROW(PaymentSchedule3[[#Headers],[Payment Number]])&gt;ScheduledNumberOfPayments,"",ROW()-ROW(PaymentSchedule3[[#Headers],[Payment Number]])),"")</f>
        <v/>
      </c>
      <c r="C239" s="14" t="str">
        <f>IF(PaymentSchedule3[[#This Row],[Payment Number]]&lt;&gt;"",EOMONTH(LoanStartDate,ROW(PaymentSchedule3[[#This Row],[Payment Number]])-ROW(PaymentSchedule3[[#Headers],[Payment Number]])-2)+DAY(LoanStartDate),"")</f>
        <v/>
      </c>
      <c r="D239" s="15" t="str">
        <f>IF(PaymentSchedule3[[#This Row],[Payment Number]]&lt;&gt;"",IF(ROW()-ROW(PaymentSchedule3[[#Headers],[Beginning
Balance]])=1,LoanAmount,INDEX(PaymentSchedule3[Ending
Balance],ROW()-ROW(PaymentSchedule3[[#Headers],[Beginning
Balance]])-1)),"")</f>
        <v/>
      </c>
      <c r="E239" s="15" t="str">
        <f>IF(PaymentSchedule3[[#This Row],[Payment Number]]&lt;&gt;"",ScheduledPayment,"")</f>
        <v/>
      </c>
      <c r="F239"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39"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39" s="15" t="str">
        <f>IF(PaymentSchedule3[[#This Row],[Payment Number]]&lt;&gt;"",PaymentSchedule3[[#This Row],[Total
Payment]]-PaymentSchedule3[[#This Row],[Interest]],"")</f>
        <v/>
      </c>
      <c r="I239" s="15" t="str">
        <f>IF(PaymentSchedule3[[#This Row],[Payment Number]]&lt;&gt;"",PaymentSchedule3[[#This Row],[Beginning
Balance]]*(InterestRate/PaymentsPerYear),"")</f>
        <v/>
      </c>
      <c r="J239" s="15" t="str">
        <f>IF(PaymentSchedule3[[#This Row],[Payment Number]]&lt;&gt;"",IF(PaymentSchedule3[[#This Row],[Scheduled Payment]]+PaymentSchedule3[[#This Row],[Extra
Payment]]&lt;=PaymentSchedule3[[#This Row],[Beginning
Balance]],PaymentSchedule3[[#This Row],[Beginning
Balance]]-PaymentSchedule3[[#This Row],[Principal]],0),"")</f>
        <v/>
      </c>
      <c r="K239" s="15" t="str">
        <f>IF(PaymentSchedule3[[#This Row],[Payment Number]]&lt;&gt;"",SUM(INDEX(PaymentSchedule3[Interest],1,1):PaymentSchedule3[[#This Row],[Interest]]),"")</f>
        <v/>
      </c>
    </row>
    <row r="240" spans="2:11" ht="15.6" x14ac:dyDescent="0.3">
      <c r="B240" s="13" t="str">
        <f>IF(LoanIsGood,IF(ROW()-ROW(PaymentSchedule3[[#Headers],[Payment Number]])&gt;ScheduledNumberOfPayments,"",ROW()-ROW(PaymentSchedule3[[#Headers],[Payment Number]])),"")</f>
        <v/>
      </c>
      <c r="C240" s="14" t="str">
        <f>IF(PaymentSchedule3[[#This Row],[Payment Number]]&lt;&gt;"",EOMONTH(LoanStartDate,ROW(PaymentSchedule3[[#This Row],[Payment Number]])-ROW(PaymentSchedule3[[#Headers],[Payment Number]])-2)+DAY(LoanStartDate),"")</f>
        <v/>
      </c>
      <c r="D240" s="15" t="str">
        <f>IF(PaymentSchedule3[[#This Row],[Payment Number]]&lt;&gt;"",IF(ROW()-ROW(PaymentSchedule3[[#Headers],[Beginning
Balance]])=1,LoanAmount,INDEX(PaymentSchedule3[Ending
Balance],ROW()-ROW(PaymentSchedule3[[#Headers],[Beginning
Balance]])-1)),"")</f>
        <v/>
      </c>
      <c r="E240" s="15" t="str">
        <f>IF(PaymentSchedule3[[#This Row],[Payment Number]]&lt;&gt;"",ScheduledPayment,"")</f>
        <v/>
      </c>
      <c r="F240"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0"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0" s="15" t="str">
        <f>IF(PaymentSchedule3[[#This Row],[Payment Number]]&lt;&gt;"",PaymentSchedule3[[#This Row],[Total
Payment]]-PaymentSchedule3[[#This Row],[Interest]],"")</f>
        <v/>
      </c>
      <c r="I240" s="15" t="str">
        <f>IF(PaymentSchedule3[[#This Row],[Payment Number]]&lt;&gt;"",PaymentSchedule3[[#This Row],[Beginning
Balance]]*(InterestRate/PaymentsPerYear),"")</f>
        <v/>
      </c>
      <c r="J240" s="15" t="str">
        <f>IF(PaymentSchedule3[[#This Row],[Payment Number]]&lt;&gt;"",IF(PaymentSchedule3[[#This Row],[Scheduled Payment]]+PaymentSchedule3[[#This Row],[Extra
Payment]]&lt;=PaymentSchedule3[[#This Row],[Beginning
Balance]],PaymentSchedule3[[#This Row],[Beginning
Balance]]-PaymentSchedule3[[#This Row],[Principal]],0),"")</f>
        <v/>
      </c>
      <c r="K240" s="15" t="str">
        <f>IF(PaymentSchedule3[[#This Row],[Payment Number]]&lt;&gt;"",SUM(INDEX(PaymentSchedule3[Interest],1,1):PaymentSchedule3[[#This Row],[Interest]]),"")</f>
        <v/>
      </c>
    </row>
    <row r="241" spans="2:11" ht="15.6" x14ac:dyDescent="0.3">
      <c r="B241" s="13" t="str">
        <f>IF(LoanIsGood,IF(ROW()-ROW(PaymentSchedule3[[#Headers],[Payment Number]])&gt;ScheduledNumberOfPayments,"",ROW()-ROW(PaymentSchedule3[[#Headers],[Payment Number]])),"")</f>
        <v/>
      </c>
      <c r="C241" s="14" t="str">
        <f>IF(PaymentSchedule3[[#This Row],[Payment Number]]&lt;&gt;"",EOMONTH(LoanStartDate,ROW(PaymentSchedule3[[#This Row],[Payment Number]])-ROW(PaymentSchedule3[[#Headers],[Payment Number]])-2)+DAY(LoanStartDate),"")</f>
        <v/>
      </c>
      <c r="D241" s="15" t="str">
        <f>IF(PaymentSchedule3[[#This Row],[Payment Number]]&lt;&gt;"",IF(ROW()-ROW(PaymentSchedule3[[#Headers],[Beginning
Balance]])=1,LoanAmount,INDEX(PaymentSchedule3[Ending
Balance],ROW()-ROW(PaymentSchedule3[[#Headers],[Beginning
Balance]])-1)),"")</f>
        <v/>
      </c>
      <c r="E241" s="15" t="str">
        <f>IF(PaymentSchedule3[[#This Row],[Payment Number]]&lt;&gt;"",ScheduledPayment,"")</f>
        <v/>
      </c>
      <c r="F241"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1"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1" s="15" t="str">
        <f>IF(PaymentSchedule3[[#This Row],[Payment Number]]&lt;&gt;"",PaymentSchedule3[[#This Row],[Total
Payment]]-PaymentSchedule3[[#This Row],[Interest]],"")</f>
        <v/>
      </c>
      <c r="I241" s="15" t="str">
        <f>IF(PaymentSchedule3[[#This Row],[Payment Number]]&lt;&gt;"",PaymentSchedule3[[#This Row],[Beginning
Balance]]*(InterestRate/PaymentsPerYear),"")</f>
        <v/>
      </c>
      <c r="J241" s="15" t="str">
        <f>IF(PaymentSchedule3[[#This Row],[Payment Number]]&lt;&gt;"",IF(PaymentSchedule3[[#This Row],[Scheduled Payment]]+PaymentSchedule3[[#This Row],[Extra
Payment]]&lt;=PaymentSchedule3[[#This Row],[Beginning
Balance]],PaymentSchedule3[[#This Row],[Beginning
Balance]]-PaymentSchedule3[[#This Row],[Principal]],0),"")</f>
        <v/>
      </c>
      <c r="K241" s="15" t="str">
        <f>IF(PaymentSchedule3[[#This Row],[Payment Number]]&lt;&gt;"",SUM(INDEX(PaymentSchedule3[Interest],1,1):PaymentSchedule3[[#This Row],[Interest]]),"")</f>
        <v/>
      </c>
    </row>
    <row r="242" spans="2:11" ht="15.6" x14ac:dyDescent="0.3">
      <c r="B242" s="13" t="str">
        <f>IF(LoanIsGood,IF(ROW()-ROW(PaymentSchedule3[[#Headers],[Payment Number]])&gt;ScheduledNumberOfPayments,"",ROW()-ROW(PaymentSchedule3[[#Headers],[Payment Number]])),"")</f>
        <v/>
      </c>
      <c r="C242" s="14" t="str">
        <f>IF(PaymentSchedule3[[#This Row],[Payment Number]]&lt;&gt;"",EOMONTH(LoanStartDate,ROW(PaymentSchedule3[[#This Row],[Payment Number]])-ROW(PaymentSchedule3[[#Headers],[Payment Number]])-2)+DAY(LoanStartDate),"")</f>
        <v/>
      </c>
      <c r="D242" s="15" t="str">
        <f>IF(PaymentSchedule3[[#This Row],[Payment Number]]&lt;&gt;"",IF(ROW()-ROW(PaymentSchedule3[[#Headers],[Beginning
Balance]])=1,LoanAmount,INDEX(PaymentSchedule3[Ending
Balance],ROW()-ROW(PaymentSchedule3[[#Headers],[Beginning
Balance]])-1)),"")</f>
        <v/>
      </c>
      <c r="E242" s="15" t="str">
        <f>IF(PaymentSchedule3[[#This Row],[Payment Number]]&lt;&gt;"",ScheduledPayment,"")</f>
        <v/>
      </c>
      <c r="F242"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2"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2" s="15" t="str">
        <f>IF(PaymentSchedule3[[#This Row],[Payment Number]]&lt;&gt;"",PaymentSchedule3[[#This Row],[Total
Payment]]-PaymentSchedule3[[#This Row],[Interest]],"")</f>
        <v/>
      </c>
      <c r="I242" s="15" t="str">
        <f>IF(PaymentSchedule3[[#This Row],[Payment Number]]&lt;&gt;"",PaymentSchedule3[[#This Row],[Beginning
Balance]]*(InterestRate/PaymentsPerYear),"")</f>
        <v/>
      </c>
      <c r="J242" s="15" t="str">
        <f>IF(PaymentSchedule3[[#This Row],[Payment Number]]&lt;&gt;"",IF(PaymentSchedule3[[#This Row],[Scheduled Payment]]+PaymentSchedule3[[#This Row],[Extra
Payment]]&lt;=PaymentSchedule3[[#This Row],[Beginning
Balance]],PaymentSchedule3[[#This Row],[Beginning
Balance]]-PaymentSchedule3[[#This Row],[Principal]],0),"")</f>
        <v/>
      </c>
      <c r="K242" s="15" t="str">
        <f>IF(PaymentSchedule3[[#This Row],[Payment Number]]&lt;&gt;"",SUM(INDEX(PaymentSchedule3[Interest],1,1):PaymentSchedule3[[#This Row],[Interest]]),"")</f>
        <v/>
      </c>
    </row>
    <row r="243" spans="2:11" ht="15.6" x14ac:dyDescent="0.3">
      <c r="B243" s="13" t="str">
        <f>IF(LoanIsGood,IF(ROW()-ROW(PaymentSchedule3[[#Headers],[Payment Number]])&gt;ScheduledNumberOfPayments,"",ROW()-ROW(PaymentSchedule3[[#Headers],[Payment Number]])),"")</f>
        <v/>
      </c>
      <c r="C243" s="14" t="str">
        <f>IF(PaymentSchedule3[[#This Row],[Payment Number]]&lt;&gt;"",EOMONTH(LoanStartDate,ROW(PaymentSchedule3[[#This Row],[Payment Number]])-ROW(PaymentSchedule3[[#Headers],[Payment Number]])-2)+DAY(LoanStartDate),"")</f>
        <v/>
      </c>
      <c r="D243" s="15" t="str">
        <f>IF(PaymentSchedule3[[#This Row],[Payment Number]]&lt;&gt;"",IF(ROW()-ROW(PaymentSchedule3[[#Headers],[Beginning
Balance]])=1,LoanAmount,INDEX(PaymentSchedule3[Ending
Balance],ROW()-ROW(PaymentSchedule3[[#Headers],[Beginning
Balance]])-1)),"")</f>
        <v/>
      </c>
      <c r="E243" s="15" t="str">
        <f>IF(PaymentSchedule3[[#This Row],[Payment Number]]&lt;&gt;"",ScheduledPayment,"")</f>
        <v/>
      </c>
      <c r="F243"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3"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3" s="15" t="str">
        <f>IF(PaymentSchedule3[[#This Row],[Payment Number]]&lt;&gt;"",PaymentSchedule3[[#This Row],[Total
Payment]]-PaymentSchedule3[[#This Row],[Interest]],"")</f>
        <v/>
      </c>
      <c r="I243" s="15" t="str">
        <f>IF(PaymentSchedule3[[#This Row],[Payment Number]]&lt;&gt;"",PaymentSchedule3[[#This Row],[Beginning
Balance]]*(InterestRate/PaymentsPerYear),"")</f>
        <v/>
      </c>
      <c r="J243" s="15" t="str">
        <f>IF(PaymentSchedule3[[#This Row],[Payment Number]]&lt;&gt;"",IF(PaymentSchedule3[[#This Row],[Scheduled Payment]]+PaymentSchedule3[[#This Row],[Extra
Payment]]&lt;=PaymentSchedule3[[#This Row],[Beginning
Balance]],PaymentSchedule3[[#This Row],[Beginning
Balance]]-PaymentSchedule3[[#This Row],[Principal]],0),"")</f>
        <v/>
      </c>
      <c r="K243" s="15" t="str">
        <f>IF(PaymentSchedule3[[#This Row],[Payment Number]]&lt;&gt;"",SUM(INDEX(PaymentSchedule3[Interest],1,1):PaymentSchedule3[[#This Row],[Interest]]),"")</f>
        <v/>
      </c>
    </row>
    <row r="244" spans="2:11" ht="15.6" x14ac:dyDescent="0.3">
      <c r="B244" s="13" t="str">
        <f>IF(LoanIsGood,IF(ROW()-ROW(PaymentSchedule3[[#Headers],[Payment Number]])&gt;ScheduledNumberOfPayments,"",ROW()-ROW(PaymentSchedule3[[#Headers],[Payment Number]])),"")</f>
        <v/>
      </c>
      <c r="C244" s="14" t="str">
        <f>IF(PaymentSchedule3[[#This Row],[Payment Number]]&lt;&gt;"",EOMONTH(LoanStartDate,ROW(PaymentSchedule3[[#This Row],[Payment Number]])-ROW(PaymentSchedule3[[#Headers],[Payment Number]])-2)+DAY(LoanStartDate),"")</f>
        <v/>
      </c>
      <c r="D244" s="15" t="str">
        <f>IF(PaymentSchedule3[[#This Row],[Payment Number]]&lt;&gt;"",IF(ROW()-ROW(PaymentSchedule3[[#Headers],[Beginning
Balance]])=1,LoanAmount,INDEX(PaymentSchedule3[Ending
Balance],ROW()-ROW(PaymentSchedule3[[#Headers],[Beginning
Balance]])-1)),"")</f>
        <v/>
      </c>
      <c r="E244" s="15" t="str">
        <f>IF(PaymentSchedule3[[#This Row],[Payment Number]]&lt;&gt;"",ScheduledPayment,"")</f>
        <v/>
      </c>
      <c r="F244"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4"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4" s="15" t="str">
        <f>IF(PaymentSchedule3[[#This Row],[Payment Number]]&lt;&gt;"",PaymentSchedule3[[#This Row],[Total
Payment]]-PaymentSchedule3[[#This Row],[Interest]],"")</f>
        <v/>
      </c>
      <c r="I244" s="15" t="str">
        <f>IF(PaymentSchedule3[[#This Row],[Payment Number]]&lt;&gt;"",PaymentSchedule3[[#This Row],[Beginning
Balance]]*(InterestRate/PaymentsPerYear),"")</f>
        <v/>
      </c>
      <c r="J244" s="15" t="str">
        <f>IF(PaymentSchedule3[[#This Row],[Payment Number]]&lt;&gt;"",IF(PaymentSchedule3[[#This Row],[Scheduled Payment]]+PaymentSchedule3[[#This Row],[Extra
Payment]]&lt;=PaymentSchedule3[[#This Row],[Beginning
Balance]],PaymentSchedule3[[#This Row],[Beginning
Balance]]-PaymentSchedule3[[#This Row],[Principal]],0),"")</f>
        <v/>
      </c>
      <c r="K244" s="15" t="str">
        <f>IF(PaymentSchedule3[[#This Row],[Payment Number]]&lt;&gt;"",SUM(INDEX(PaymentSchedule3[Interest],1,1):PaymentSchedule3[[#This Row],[Interest]]),"")</f>
        <v/>
      </c>
    </row>
    <row r="245" spans="2:11" ht="15.6" x14ac:dyDescent="0.3">
      <c r="B245" s="13" t="str">
        <f>IF(LoanIsGood,IF(ROW()-ROW(PaymentSchedule3[[#Headers],[Payment Number]])&gt;ScheduledNumberOfPayments,"",ROW()-ROW(PaymentSchedule3[[#Headers],[Payment Number]])),"")</f>
        <v/>
      </c>
      <c r="C245" s="14" t="str">
        <f>IF(PaymentSchedule3[[#This Row],[Payment Number]]&lt;&gt;"",EOMONTH(LoanStartDate,ROW(PaymentSchedule3[[#This Row],[Payment Number]])-ROW(PaymentSchedule3[[#Headers],[Payment Number]])-2)+DAY(LoanStartDate),"")</f>
        <v/>
      </c>
      <c r="D245" s="15" t="str">
        <f>IF(PaymentSchedule3[[#This Row],[Payment Number]]&lt;&gt;"",IF(ROW()-ROW(PaymentSchedule3[[#Headers],[Beginning
Balance]])=1,LoanAmount,INDEX(PaymentSchedule3[Ending
Balance],ROW()-ROW(PaymentSchedule3[[#Headers],[Beginning
Balance]])-1)),"")</f>
        <v/>
      </c>
      <c r="E245" s="15" t="str">
        <f>IF(PaymentSchedule3[[#This Row],[Payment Number]]&lt;&gt;"",ScheduledPayment,"")</f>
        <v/>
      </c>
      <c r="F245"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5"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5" s="15" t="str">
        <f>IF(PaymentSchedule3[[#This Row],[Payment Number]]&lt;&gt;"",PaymentSchedule3[[#This Row],[Total
Payment]]-PaymentSchedule3[[#This Row],[Interest]],"")</f>
        <v/>
      </c>
      <c r="I245" s="15" t="str">
        <f>IF(PaymentSchedule3[[#This Row],[Payment Number]]&lt;&gt;"",PaymentSchedule3[[#This Row],[Beginning
Balance]]*(InterestRate/PaymentsPerYear),"")</f>
        <v/>
      </c>
      <c r="J245" s="15" t="str">
        <f>IF(PaymentSchedule3[[#This Row],[Payment Number]]&lt;&gt;"",IF(PaymentSchedule3[[#This Row],[Scheduled Payment]]+PaymentSchedule3[[#This Row],[Extra
Payment]]&lt;=PaymentSchedule3[[#This Row],[Beginning
Balance]],PaymentSchedule3[[#This Row],[Beginning
Balance]]-PaymentSchedule3[[#This Row],[Principal]],0),"")</f>
        <v/>
      </c>
      <c r="K245" s="15" t="str">
        <f>IF(PaymentSchedule3[[#This Row],[Payment Number]]&lt;&gt;"",SUM(INDEX(PaymentSchedule3[Interest],1,1):PaymentSchedule3[[#This Row],[Interest]]),"")</f>
        <v/>
      </c>
    </row>
    <row r="246" spans="2:11" ht="15.6" x14ac:dyDescent="0.3">
      <c r="B246" s="13" t="str">
        <f>IF(LoanIsGood,IF(ROW()-ROW(PaymentSchedule3[[#Headers],[Payment Number]])&gt;ScheduledNumberOfPayments,"",ROW()-ROW(PaymentSchedule3[[#Headers],[Payment Number]])),"")</f>
        <v/>
      </c>
      <c r="C246" s="14" t="str">
        <f>IF(PaymentSchedule3[[#This Row],[Payment Number]]&lt;&gt;"",EOMONTH(LoanStartDate,ROW(PaymentSchedule3[[#This Row],[Payment Number]])-ROW(PaymentSchedule3[[#Headers],[Payment Number]])-2)+DAY(LoanStartDate),"")</f>
        <v/>
      </c>
      <c r="D246" s="15" t="str">
        <f>IF(PaymentSchedule3[[#This Row],[Payment Number]]&lt;&gt;"",IF(ROW()-ROW(PaymentSchedule3[[#Headers],[Beginning
Balance]])=1,LoanAmount,INDEX(PaymentSchedule3[Ending
Balance],ROW()-ROW(PaymentSchedule3[[#Headers],[Beginning
Balance]])-1)),"")</f>
        <v/>
      </c>
      <c r="E246" s="15" t="str">
        <f>IF(PaymentSchedule3[[#This Row],[Payment Number]]&lt;&gt;"",ScheduledPayment,"")</f>
        <v/>
      </c>
      <c r="F246"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6"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6" s="15" t="str">
        <f>IF(PaymentSchedule3[[#This Row],[Payment Number]]&lt;&gt;"",PaymentSchedule3[[#This Row],[Total
Payment]]-PaymentSchedule3[[#This Row],[Interest]],"")</f>
        <v/>
      </c>
      <c r="I246" s="15" t="str">
        <f>IF(PaymentSchedule3[[#This Row],[Payment Number]]&lt;&gt;"",PaymentSchedule3[[#This Row],[Beginning
Balance]]*(InterestRate/PaymentsPerYear),"")</f>
        <v/>
      </c>
      <c r="J246" s="15" t="str">
        <f>IF(PaymentSchedule3[[#This Row],[Payment Number]]&lt;&gt;"",IF(PaymentSchedule3[[#This Row],[Scheduled Payment]]+PaymentSchedule3[[#This Row],[Extra
Payment]]&lt;=PaymentSchedule3[[#This Row],[Beginning
Balance]],PaymentSchedule3[[#This Row],[Beginning
Balance]]-PaymentSchedule3[[#This Row],[Principal]],0),"")</f>
        <v/>
      </c>
      <c r="K246" s="15" t="str">
        <f>IF(PaymentSchedule3[[#This Row],[Payment Number]]&lt;&gt;"",SUM(INDEX(PaymentSchedule3[Interest],1,1):PaymentSchedule3[[#This Row],[Interest]]),"")</f>
        <v/>
      </c>
    </row>
    <row r="247" spans="2:11" ht="15.6" x14ac:dyDescent="0.3">
      <c r="B247" s="13" t="str">
        <f>IF(LoanIsGood,IF(ROW()-ROW(PaymentSchedule3[[#Headers],[Payment Number]])&gt;ScheduledNumberOfPayments,"",ROW()-ROW(PaymentSchedule3[[#Headers],[Payment Number]])),"")</f>
        <v/>
      </c>
      <c r="C247" s="14" t="str">
        <f>IF(PaymentSchedule3[[#This Row],[Payment Number]]&lt;&gt;"",EOMONTH(LoanStartDate,ROW(PaymentSchedule3[[#This Row],[Payment Number]])-ROW(PaymentSchedule3[[#Headers],[Payment Number]])-2)+DAY(LoanStartDate),"")</f>
        <v/>
      </c>
      <c r="D247" s="15" t="str">
        <f>IF(PaymentSchedule3[[#This Row],[Payment Number]]&lt;&gt;"",IF(ROW()-ROW(PaymentSchedule3[[#Headers],[Beginning
Balance]])=1,LoanAmount,INDEX(PaymentSchedule3[Ending
Balance],ROW()-ROW(PaymentSchedule3[[#Headers],[Beginning
Balance]])-1)),"")</f>
        <v/>
      </c>
      <c r="E247" s="15" t="str">
        <f>IF(PaymentSchedule3[[#This Row],[Payment Number]]&lt;&gt;"",ScheduledPayment,"")</f>
        <v/>
      </c>
      <c r="F247"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7"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7" s="15" t="str">
        <f>IF(PaymentSchedule3[[#This Row],[Payment Number]]&lt;&gt;"",PaymentSchedule3[[#This Row],[Total
Payment]]-PaymentSchedule3[[#This Row],[Interest]],"")</f>
        <v/>
      </c>
      <c r="I247" s="15" t="str">
        <f>IF(PaymentSchedule3[[#This Row],[Payment Number]]&lt;&gt;"",PaymentSchedule3[[#This Row],[Beginning
Balance]]*(InterestRate/PaymentsPerYear),"")</f>
        <v/>
      </c>
      <c r="J247" s="15" t="str">
        <f>IF(PaymentSchedule3[[#This Row],[Payment Number]]&lt;&gt;"",IF(PaymentSchedule3[[#This Row],[Scheduled Payment]]+PaymentSchedule3[[#This Row],[Extra
Payment]]&lt;=PaymentSchedule3[[#This Row],[Beginning
Balance]],PaymentSchedule3[[#This Row],[Beginning
Balance]]-PaymentSchedule3[[#This Row],[Principal]],0),"")</f>
        <v/>
      </c>
      <c r="K247" s="15" t="str">
        <f>IF(PaymentSchedule3[[#This Row],[Payment Number]]&lt;&gt;"",SUM(INDEX(PaymentSchedule3[Interest],1,1):PaymentSchedule3[[#This Row],[Interest]]),"")</f>
        <v/>
      </c>
    </row>
    <row r="248" spans="2:11" ht="15.6" x14ac:dyDescent="0.3">
      <c r="B248" s="13" t="str">
        <f>IF(LoanIsGood,IF(ROW()-ROW(PaymentSchedule3[[#Headers],[Payment Number]])&gt;ScheduledNumberOfPayments,"",ROW()-ROW(PaymentSchedule3[[#Headers],[Payment Number]])),"")</f>
        <v/>
      </c>
      <c r="C248" s="14" t="str">
        <f>IF(PaymentSchedule3[[#This Row],[Payment Number]]&lt;&gt;"",EOMONTH(LoanStartDate,ROW(PaymentSchedule3[[#This Row],[Payment Number]])-ROW(PaymentSchedule3[[#Headers],[Payment Number]])-2)+DAY(LoanStartDate),"")</f>
        <v/>
      </c>
      <c r="D248" s="15" t="str">
        <f>IF(PaymentSchedule3[[#This Row],[Payment Number]]&lt;&gt;"",IF(ROW()-ROW(PaymentSchedule3[[#Headers],[Beginning
Balance]])=1,LoanAmount,INDEX(PaymentSchedule3[Ending
Balance],ROW()-ROW(PaymentSchedule3[[#Headers],[Beginning
Balance]])-1)),"")</f>
        <v/>
      </c>
      <c r="E248" s="15" t="str">
        <f>IF(PaymentSchedule3[[#This Row],[Payment Number]]&lt;&gt;"",ScheduledPayment,"")</f>
        <v/>
      </c>
      <c r="F248"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8"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8" s="15" t="str">
        <f>IF(PaymentSchedule3[[#This Row],[Payment Number]]&lt;&gt;"",PaymentSchedule3[[#This Row],[Total
Payment]]-PaymentSchedule3[[#This Row],[Interest]],"")</f>
        <v/>
      </c>
      <c r="I248" s="15" t="str">
        <f>IF(PaymentSchedule3[[#This Row],[Payment Number]]&lt;&gt;"",PaymentSchedule3[[#This Row],[Beginning
Balance]]*(InterestRate/PaymentsPerYear),"")</f>
        <v/>
      </c>
      <c r="J248" s="15" t="str">
        <f>IF(PaymentSchedule3[[#This Row],[Payment Number]]&lt;&gt;"",IF(PaymentSchedule3[[#This Row],[Scheduled Payment]]+PaymentSchedule3[[#This Row],[Extra
Payment]]&lt;=PaymentSchedule3[[#This Row],[Beginning
Balance]],PaymentSchedule3[[#This Row],[Beginning
Balance]]-PaymentSchedule3[[#This Row],[Principal]],0),"")</f>
        <v/>
      </c>
      <c r="K248" s="15" t="str">
        <f>IF(PaymentSchedule3[[#This Row],[Payment Number]]&lt;&gt;"",SUM(INDEX(PaymentSchedule3[Interest],1,1):PaymentSchedule3[[#This Row],[Interest]]),"")</f>
        <v/>
      </c>
    </row>
    <row r="249" spans="2:11" ht="15.6" x14ac:dyDescent="0.3">
      <c r="B249" s="13" t="str">
        <f>IF(LoanIsGood,IF(ROW()-ROW(PaymentSchedule3[[#Headers],[Payment Number]])&gt;ScheduledNumberOfPayments,"",ROW()-ROW(PaymentSchedule3[[#Headers],[Payment Number]])),"")</f>
        <v/>
      </c>
      <c r="C249" s="14" t="str">
        <f>IF(PaymentSchedule3[[#This Row],[Payment Number]]&lt;&gt;"",EOMONTH(LoanStartDate,ROW(PaymentSchedule3[[#This Row],[Payment Number]])-ROW(PaymentSchedule3[[#Headers],[Payment Number]])-2)+DAY(LoanStartDate),"")</f>
        <v/>
      </c>
      <c r="D249" s="15" t="str">
        <f>IF(PaymentSchedule3[[#This Row],[Payment Number]]&lt;&gt;"",IF(ROW()-ROW(PaymentSchedule3[[#Headers],[Beginning
Balance]])=1,LoanAmount,INDEX(PaymentSchedule3[Ending
Balance],ROW()-ROW(PaymentSchedule3[[#Headers],[Beginning
Balance]])-1)),"")</f>
        <v/>
      </c>
      <c r="E249" s="15" t="str">
        <f>IF(PaymentSchedule3[[#This Row],[Payment Number]]&lt;&gt;"",ScheduledPayment,"")</f>
        <v/>
      </c>
      <c r="F249"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49"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49" s="15" t="str">
        <f>IF(PaymentSchedule3[[#This Row],[Payment Number]]&lt;&gt;"",PaymentSchedule3[[#This Row],[Total
Payment]]-PaymentSchedule3[[#This Row],[Interest]],"")</f>
        <v/>
      </c>
      <c r="I249" s="15" t="str">
        <f>IF(PaymentSchedule3[[#This Row],[Payment Number]]&lt;&gt;"",PaymentSchedule3[[#This Row],[Beginning
Balance]]*(InterestRate/PaymentsPerYear),"")</f>
        <v/>
      </c>
      <c r="J249" s="15" t="str">
        <f>IF(PaymentSchedule3[[#This Row],[Payment Number]]&lt;&gt;"",IF(PaymentSchedule3[[#This Row],[Scheduled Payment]]+PaymentSchedule3[[#This Row],[Extra
Payment]]&lt;=PaymentSchedule3[[#This Row],[Beginning
Balance]],PaymentSchedule3[[#This Row],[Beginning
Balance]]-PaymentSchedule3[[#This Row],[Principal]],0),"")</f>
        <v/>
      </c>
      <c r="K249" s="15" t="str">
        <f>IF(PaymentSchedule3[[#This Row],[Payment Number]]&lt;&gt;"",SUM(INDEX(PaymentSchedule3[Interest],1,1):PaymentSchedule3[[#This Row],[Interest]]),"")</f>
        <v/>
      </c>
    </row>
    <row r="250" spans="2:11" ht="15.6" x14ac:dyDescent="0.3">
      <c r="B250" s="13" t="str">
        <f>IF(LoanIsGood,IF(ROW()-ROW(PaymentSchedule3[[#Headers],[Payment Number]])&gt;ScheduledNumberOfPayments,"",ROW()-ROW(PaymentSchedule3[[#Headers],[Payment Number]])),"")</f>
        <v/>
      </c>
      <c r="C250" s="14" t="str">
        <f>IF(PaymentSchedule3[[#This Row],[Payment Number]]&lt;&gt;"",EOMONTH(LoanStartDate,ROW(PaymentSchedule3[[#This Row],[Payment Number]])-ROW(PaymentSchedule3[[#Headers],[Payment Number]])-2)+DAY(LoanStartDate),"")</f>
        <v/>
      </c>
      <c r="D250" s="15" t="str">
        <f>IF(PaymentSchedule3[[#This Row],[Payment Number]]&lt;&gt;"",IF(ROW()-ROW(PaymentSchedule3[[#Headers],[Beginning
Balance]])=1,LoanAmount,INDEX(PaymentSchedule3[Ending
Balance],ROW()-ROW(PaymentSchedule3[[#Headers],[Beginning
Balance]])-1)),"")</f>
        <v/>
      </c>
      <c r="E250" s="15" t="str">
        <f>IF(PaymentSchedule3[[#This Row],[Payment Number]]&lt;&gt;"",ScheduledPayment,"")</f>
        <v/>
      </c>
      <c r="F250"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0"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0" s="15" t="str">
        <f>IF(PaymentSchedule3[[#This Row],[Payment Number]]&lt;&gt;"",PaymentSchedule3[[#This Row],[Total
Payment]]-PaymentSchedule3[[#This Row],[Interest]],"")</f>
        <v/>
      </c>
      <c r="I250" s="15" t="str">
        <f>IF(PaymentSchedule3[[#This Row],[Payment Number]]&lt;&gt;"",PaymentSchedule3[[#This Row],[Beginning
Balance]]*(InterestRate/PaymentsPerYear),"")</f>
        <v/>
      </c>
      <c r="J250" s="15" t="str">
        <f>IF(PaymentSchedule3[[#This Row],[Payment Number]]&lt;&gt;"",IF(PaymentSchedule3[[#This Row],[Scheduled Payment]]+PaymentSchedule3[[#This Row],[Extra
Payment]]&lt;=PaymentSchedule3[[#This Row],[Beginning
Balance]],PaymentSchedule3[[#This Row],[Beginning
Balance]]-PaymentSchedule3[[#This Row],[Principal]],0),"")</f>
        <v/>
      </c>
      <c r="K250" s="15" t="str">
        <f>IF(PaymentSchedule3[[#This Row],[Payment Number]]&lt;&gt;"",SUM(INDEX(PaymentSchedule3[Interest],1,1):PaymentSchedule3[[#This Row],[Interest]]),"")</f>
        <v/>
      </c>
    </row>
    <row r="251" spans="2:11" ht="15.6" x14ac:dyDescent="0.3">
      <c r="B251" s="13" t="str">
        <f>IF(LoanIsGood,IF(ROW()-ROW(PaymentSchedule3[[#Headers],[Payment Number]])&gt;ScheduledNumberOfPayments,"",ROW()-ROW(PaymentSchedule3[[#Headers],[Payment Number]])),"")</f>
        <v/>
      </c>
      <c r="C251" s="14" t="str">
        <f>IF(PaymentSchedule3[[#This Row],[Payment Number]]&lt;&gt;"",EOMONTH(LoanStartDate,ROW(PaymentSchedule3[[#This Row],[Payment Number]])-ROW(PaymentSchedule3[[#Headers],[Payment Number]])-2)+DAY(LoanStartDate),"")</f>
        <v/>
      </c>
      <c r="D251" s="15" t="str">
        <f>IF(PaymentSchedule3[[#This Row],[Payment Number]]&lt;&gt;"",IF(ROW()-ROW(PaymentSchedule3[[#Headers],[Beginning
Balance]])=1,LoanAmount,INDEX(PaymentSchedule3[Ending
Balance],ROW()-ROW(PaymentSchedule3[[#Headers],[Beginning
Balance]])-1)),"")</f>
        <v/>
      </c>
      <c r="E251" s="15" t="str">
        <f>IF(PaymentSchedule3[[#This Row],[Payment Number]]&lt;&gt;"",ScheduledPayment,"")</f>
        <v/>
      </c>
      <c r="F251"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1"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1" s="15" t="str">
        <f>IF(PaymentSchedule3[[#This Row],[Payment Number]]&lt;&gt;"",PaymentSchedule3[[#This Row],[Total
Payment]]-PaymentSchedule3[[#This Row],[Interest]],"")</f>
        <v/>
      </c>
      <c r="I251" s="15" t="str">
        <f>IF(PaymentSchedule3[[#This Row],[Payment Number]]&lt;&gt;"",PaymentSchedule3[[#This Row],[Beginning
Balance]]*(InterestRate/PaymentsPerYear),"")</f>
        <v/>
      </c>
      <c r="J251" s="15" t="str">
        <f>IF(PaymentSchedule3[[#This Row],[Payment Number]]&lt;&gt;"",IF(PaymentSchedule3[[#This Row],[Scheduled Payment]]+PaymentSchedule3[[#This Row],[Extra
Payment]]&lt;=PaymentSchedule3[[#This Row],[Beginning
Balance]],PaymentSchedule3[[#This Row],[Beginning
Balance]]-PaymentSchedule3[[#This Row],[Principal]],0),"")</f>
        <v/>
      </c>
      <c r="K251" s="15" t="str">
        <f>IF(PaymentSchedule3[[#This Row],[Payment Number]]&lt;&gt;"",SUM(INDEX(PaymentSchedule3[Interest],1,1):PaymentSchedule3[[#This Row],[Interest]]),"")</f>
        <v/>
      </c>
    </row>
    <row r="252" spans="2:11" ht="15.6" x14ac:dyDescent="0.3">
      <c r="B252" s="13" t="str">
        <f>IF(LoanIsGood,IF(ROW()-ROW(PaymentSchedule3[[#Headers],[Payment Number]])&gt;ScheduledNumberOfPayments,"",ROW()-ROW(PaymentSchedule3[[#Headers],[Payment Number]])),"")</f>
        <v/>
      </c>
      <c r="C252" s="14" t="str">
        <f>IF(PaymentSchedule3[[#This Row],[Payment Number]]&lt;&gt;"",EOMONTH(LoanStartDate,ROW(PaymentSchedule3[[#This Row],[Payment Number]])-ROW(PaymentSchedule3[[#Headers],[Payment Number]])-2)+DAY(LoanStartDate),"")</f>
        <v/>
      </c>
      <c r="D252" s="15" t="str">
        <f>IF(PaymentSchedule3[[#This Row],[Payment Number]]&lt;&gt;"",IF(ROW()-ROW(PaymentSchedule3[[#Headers],[Beginning
Balance]])=1,LoanAmount,INDEX(PaymentSchedule3[Ending
Balance],ROW()-ROW(PaymentSchedule3[[#Headers],[Beginning
Balance]])-1)),"")</f>
        <v/>
      </c>
      <c r="E252" s="15" t="str">
        <f>IF(PaymentSchedule3[[#This Row],[Payment Number]]&lt;&gt;"",ScheduledPayment,"")</f>
        <v/>
      </c>
      <c r="F252"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2"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2" s="15" t="str">
        <f>IF(PaymentSchedule3[[#This Row],[Payment Number]]&lt;&gt;"",PaymentSchedule3[[#This Row],[Total
Payment]]-PaymentSchedule3[[#This Row],[Interest]],"")</f>
        <v/>
      </c>
      <c r="I252" s="15" t="str">
        <f>IF(PaymentSchedule3[[#This Row],[Payment Number]]&lt;&gt;"",PaymentSchedule3[[#This Row],[Beginning
Balance]]*(InterestRate/PaymentsPerYear),"")</f>
        <v/>
      </c>
      <c r="J252" s="15" t="str">
        <f>IF(PaymentSchedule3[[#This Row],[Payment Number]]&lt;&gt;"",IF(PaymentSchedule3[[#This Row],[Scheduled Payment]]+PaymentSchedule3[[#This Row],[Extra
Payment]]&lt;=PaymentSchedule3[[#This Row],[Beginning
Balance]],PaymentSchedule3[[#This Row],[Beginning
Balance]]-PaymentSchedule3[[#This Row],[Principal]],0),"")</f>
        <v/>
      </c>
      <c r="K252" s="15" t="str">
        <f>IF(PaymentSchedule3[[#This Row],[Payment Number]]&lt;&gt;"",SUM(INDEX(PaymentSchedule3[Interest],1,1):PaymentSchedule3[[#This Row],[Interest]]),"")</f>
        <v/>
      </c>
    </row>
    <row r="253" spans="2:11" ht="15.6" x14ac:dyDescent="0.3">
      <c r="B253" s="13" t="str">
        <f>IF(LoanIsGood,IF(ROW()-ROW(PaymentSchedule3[[#Headers],[Payment Number]])&gt;ScheduledNumberOfPayments,"",ROW()-ROW(PaymentSchedule3[[#Headers],[Payment Number]])),"")</f>
        <v/>
      </c>
      <c r="C253" s="14" t="str">
        <f>IF(PaymentSchedule3[[#This Row],[Payment Number]]&lt;&gt;"",EOMONTH(LoanStartDate,ROW(PaymentSchedule3[[#This Row],[Payment Number]])-ROW(PaymentSchedule3[[#Headers],[Payment Number]])-2)+DAY(LoanStartDate),"")</f>
        <v/>
      </c>
      <c r="D253" s="15" t="str">
        <f>IF(PaymentSchedule3[[#This Row],[Payment Number]]&lt;&gt;"",IF(ROW()-ROW(PaymentSchedule3[[#Headers],[Beginning
Balance]])=1,LoanAmount,INDEX(PaymentSchedule3[Ending
Balance],ROW()-ROW(PaymentSchedule3[[#Headers],[Beginning
Balance]])-1)),"")</f>
        <v/>
      </c>
      <c r="E253" s="15" t="str">
        <f>IF(PaymentSchedule3[[#This Row],[Payment Number]]&lt;&gt;"",ScheduledPayment,"")</f>
        <v/>
      </c>
      <c r="F253"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3"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3" s="15" t="str">
        <f>IF(PaymentSchedule3[[#This Row],[Payment Number]]&lt;&gt;"",PaymentSchedule3[[#This Row],[Total
Payment]]-PaymentSchedule3[[#This Row],[Interest]],"")</f>
        <v/>
      </c>
      <c r="I253" s="15" t="str">
        <f>IF(PaymentSchedule3[[#This Row],[Payment Number]]&lt;&gt;"",PaymentSchedule3[[#This Row],[Beginning
Balance]]*(InterestRate/PaymentsPerYear),"")</f>
        <v/>
      </c>
      <c r="J253" s="15" t="str">
        <f>IF(PaymentSchedule3[[#This Row],[Payment Number]]&lt;&gt;"",IF(PaymentSchedule3[[#This Row],[Scheduled Payment]]+PaymentSchedule3[[#This Row],[Extra
Payment]]&lt;=PaymentSchedule3[[#This Row],[Beginning
Balance]],PaymentSchedule3[[#This Row],[Beginning
Balance]]-PaymentSchedule3[[#This Row],[Principal]],0),"")</f>
        <v/>
      </c>
      <c r="K253" s="15" t="str">
        <f>IF(PaymentSchedule3[[#This Row],[Payment Number]]&lt;&gt;"",SUM(INDEX(PaymentSchedule3[Interest],1,1):PaymentSchedule3[[#This Row],[Interest]]),"")</f>
        <v/>
      </c>
    </row>
    <row r="254" spans="2:11" ht="15.6" x14ac:dyDescent="0.3">
      <c r="B254" s="13" t="str">
        <f>IF(LoanIsGood,IF(ROW()-ROW(PaymentSchedule3[[#Headers],[Payment Number]])&gt;ScheduledNumberOfPayments,"",ROW()-ROW(PaymentSchedule3[[#Headers],[Payment Number]])),"")</f>
        <v/>
      </c>
      <c r="C254" s="14" t="str">
        <f>IF(PaymentSchedule3[[#This Row],[Payment Number]]&lt;&gt;"",EOMONTH(LoanStartDate,ROW(PaymentSchedule3[[#This Row],[Payment Number]])-ROW(PaymentSchedule3[[#Headers],[Payment Number]])-2)+DAY(LoanStartDate),"")</f>
        <v/>
      </c>
      <c r="D254" s="15" t="str">
        <f>IF(PaymentSchedule3[[#This Row],[Payment Number]]&lt;&gt;"",IF(ROW()-ROW(PaymentSchedule3[[#Headers],[Beginning
Balance]])=1,LoanAmount,INDEX(PaymentSchedule3[Ending
Balance],ROW()-ROW(PaymentSchedule3[[#Headers],[Beginning
Balance]])-1)),"")</f>
        <v/>
      </c>
      <c r="E254" s="15" t="str">
        <f>IF(PaymentSchedule3[[#This Row],[Payment Number]]&lt;&gt;"",ScheduledPayment,"")</f>
        <v/>
      </c>
      <c r="F254"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4"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4" s="15" t="str">
        <f>IF(PaymentSchedule3[[#This Row],[Payment Number]]&lt;&gt;"",PaymentSchedule3[[#This Row],[Total
Payment]]-PaymentSchedule3[[#This Row],[Interest]],"")</f>
        <v/>
      </c>
      <c r="I254" s="15" t="str">
        <f>IF(PaymentSchedule3[[#This Row],[Payment Number]]&lt;&gt;"",PaymentSchedule3[[#This Row],[Beginning
Balance]]*(InterestRate/PaymentsPerYear),"")</f>
        <v/>
      </c>
      <c r="J254" s="15" t="str">
        <f>IF(PaymentSchedule3[[#This Row],[Payment Number]]&lt;&gt;"",IF(PaymentSchedule3[[#This Row],[Scheduled Payment]]+PaymentSchedule3[[#This Row],[Extra
Payment]]&lt;=PaymentSchedule3[[#This Row],[Beginning
Balance]],PaymentSchedule3[[#This Row],[Beginning
Balance]]-PaymentSchedule3[[#This Row],[Principal]],0),"")</f>
        <v/>
      </c>
      <c r="K254" s="15" t="str">
        <f>IF(PaymentSchedule3[[#This Row],[Payment Number]]&lt;&gt;"",SUM(INDEX(PaymentSchedule3[Interest],1,1):PaymentSchedule3[[#This Row],[Interest]]),"")</f>
        <v/>
      </c>
    </row>
    <row r="255" spans="2:11" ht="15.6" x14ac:dyDescent="0.3">
      <c r="B255" s="13" t="str">
        <f>IF(LoanIsGood,IF(ROW()-ROW(PaymentSchedule3[[#Headers],[Payment Number]])&gt;ScheduledNumberOfPayments,"",ROW()-ROW(PaymentSchedule3[[#Headers],[Payment Number]])),"")</f>
        <v/>
      </c>
      <c r="C255" s="14" t="str">
        <f>IF(PaymentSchedule3[[#This Row],[Payment Number]]&lt;&gt;"",EOMONTH(LoanStartDate,ROW(PaymentSchedule3[[#This Row],[Payment Number]])-ROW(PaymentSchedule3[[#Headers],[Payment Number]])-2)+DAY(LoanStartDate),"")</f>
        <v/>
      </c>
      <c r="D255" s="15" t="str">
        <f>IF(PaymentSchedule3[[#This Row],[Payment Number]]&lt;&gt;"",IF(ROW()-ROW(PaymentSchedule3[[#Headers],[Beginning
Balance]])=1,LoanAmount,INDEX(PaymentSchedule3[Ending
Balance],ROW()-ROW(PaymentSchedule3[[#Headers],[Beginning
Balance]])-1)),"")</f>
        <v/>
      </c>
      <c r="E255" s="15" t="str">
        <f>IF(PaymentSchedule3[[#This Row],[Payment Number]]&lt;&gt;"",ScheduledPayment,"")</f>
        <v/>
      </c>
      <c r="F255"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5"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5" s="15" t="str">
        <f>IF(PaymentSchedule3[[#This Row],[Payment Number]]&lt;&gt;"",PaymentSchedule3[[#This Row],[Total
Payment]]-PaymentSchedule3[[#This Row],[Interest]],"")</f>
        <v/>
      </c>
      <c r="I255" s="15" t="str">
        <f>IF(PaymentSchedule3[[#This Row],[Payment Number]]&lt;&gt;"",PaymentSchedule3[[#This Row],[Beginning
Balance]]*(InterestRate/PaymentsPerYear),"")</f>
        <v/>
      </c>
      <c r="J255" s="15" t="str">
        <f>IF(PaymentSchedule3[[#This Row],[Payment Number]]&lt;&gt;"",IF(PaymentSchedule3[[#This Row],[Scheduled Payment]]+PaymentSchedule3[[#This Row],[Extra
Payment]]&lt;=PaymentSchedule3[[#This Row],[Beginning
Balance]],PaymentSchedule3[[#This Row],[Beginning
Balance]]-PaymentSchedule3[[#This Row],[Principal]],0),"")</f>
        <v/>
      </c>
      <c r="K255" s="15" t="str">
        <f>IF(PaymentSchedule3[[#This Row],[Payment Number]]&lt;&gt;"",SUM(INDEX(PaymentSchedule3[Interest],1,1):PaymentSchedule3[[#This Row],[Interest]]),"")</f>
        <v/>
      </c>
    </row>
    <row r="256" spans="2:11" ht="15.6" x14ac:dyDescent="0.3">
      <c r="B256" s="13" t="str">
        <f>IF(LoanIsGood,IF(ROW()-ROW(PaymentSchedule3[[#Headers],[Payment Number]])&gt;ScheduledNumberOfPayments,"",ROW()-ROW(PaymentSchedule3[[#Headers],[Payment Number]])),"")</f>
        <v/>
      </c>
      <c r="C256" s="14" t="str">
        <f>IF(PaymentSchedule3[[#This Row],[Payment Number]]&lt;&gt;"",EOMONTH(LoanStartDate,ROW(PaymentSchedule3[[#This Row],[Payment Number]])-ROW(PaymentSchedule3[[#Headers],[Payment Number]])-2)+DAY(LoanStartDate),"")</f>
        <v/>
      </c>
      <c r="D256" s="15" t="str">
        <f>IF(PaymentSchedule3[[#This Row],[Payment Number]]&lt;&gt;"",IF(ROW()-ROW(PaymentSchedule3[[#Headers],[Beginning
Balance]])=1,LoanAmount,INDEX(PaymentSchedule3[Ending
Balance],ROW()-ROW(PaymentSchedule3[[#Headers],[Beginning
Balance]])-1)),"")</f>
        <v/>
      </c>
      <c r="E256" s="15" t="str">
        <f>IF(PaymentSchedule3[[#This Row],[Payment Number]]&lt;&gt;"",ScheduledPayment,"")</f>
        <v/>
      </c>
      <c r="F256"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6"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6" s="15" t="str">
        <f>IF(PaymentSchedule3[[#This Row],[Payment Number]]&lt;&gt;"",PaymentSchedule3[[#This Row],[Total
Payment]]-PaymentSchedule3[[#This Row],[Interest]],"")</f>
        <v/>
      </c>
      <c r="I256" s="15" t="str">
        <f>IF(PaymentSchedule3[[#This Row],[Payment Number]]&lt;&gt;"",PaymentSchedule3[[#This Row],[Beginning
Balance]]*(InterestRate/PaymentsPerYear),"")</f>
        <v/>
      </c>
      <c r="J256" s="15" t="str">
        <f>IF(PaymentSchedule3[[#This Row],[Payment Number]]&lt;&gt;"",IF(PaymentSchedule3[[#This Row],[Scheduled Payment]]+PaymentSchedule3[[#This Row],[Extra
Payment]]&lt;=PaymentSchedule3[[#This Row],[Beginning
Balance]],PaymentSchedule3[[#This Row],[Beginning
Balance]]-PaymentSchedule3[[#This Row],[Principal]],0),"")</f>
        <v/>
      </c>
      <c r="K256" s="15" t="str">
        <f>IF(PaymentSchedule3[[#This Row],[Payment Number]]&lt;&gt;"",SUM(INDEX(PaymentSchedule3[Interest],1,1):PaymentSchedule3[[#This Row],[Interest]]),"")</f>
        <v/>
      </c>
    </row>
    <row r="257" spans="2:11" ht="15.6" x14ac:dyDescent="0.3">
      <c r="B257" s="13" t="str">
        <f>IF(LoanIsGood,IF(ROW()-ROW(PaymentSchedule3[[#Headers],[Payment Number]])&gt;ScheduledNumberOfPayments,"",ROW()-ROW(PaymentSchedule3[[#Headers],[Payment Number]])),"")</f>
        <v/>
      </c>
      <c r="C257" s="14" t="str">
        <f>IF(PaymentSchedule3[[#This Row],[Payment Number]]&lt;&gt;"",EOMONTH(LoanStartDate,ROW(PaymentSchedule3[[#This Row],[Payment Number]])-ROW(PaymentSchedule3[[#Headers],[Payment Number]])-2)+DAY(LoanStartDate),"")</f>
        <v/>
      </c>
      <c r="D257" s="15" t="str">
        <f>IF(PaymentSchedule3[[#This Row],[Payment Number]]&lt;&gt;"",IF(ROW()-ROW(PaymentSchedule3[[#Headers],[Beginning
Balance]])=1,LoanAmount,INDEX(PaymentSchedule3[Ending
Balance],ROW()-ROW(PaymentSchedule3[[#Headers],[Beginning
Balance]])-1)),"")</f>
        <v/>
      </c>
      <c r="E257" s="15" t="str">
        <f>IF(PaymentSchedule3[[#This Row],[Payment Number]]&lt;&gt;"",ScheduledPayment,"")</f>
        <v/>
      </c>
      <c r="F257"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7"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7" s="15" t="str">
        <f>IF(PaymentSchedule3[[#This Row],[Payment Number]]&lt;&gt;"",PaymentSchedule3[[#This Row],[Total
Payment]]-PaymentSchedule3[[#This Row],[Interest]],"")</f>
        <v/>
      </c>
      <c r="I257" s="15" t="str">
        <f>IF(PaymentSchedule3[[#This Row],[Payment Number]]&lt;&gt;"",PaymentSchedule3[[#This Row],[Beginning
Balance]]*(InterestRate/PaymentsPerYear),"")</f>
        <v/>
      </c>
      <c r="J257" s="15" t="str">
        <f>IF(PaymentSchedule3[[#This Row],[Payment Number]]&lt;&gt;"",IF(PaymentSchedule3[[#This Row],[Scheduled Payment]]+PaymentSchedule3[[#This Row],[Extra
Payment]]&lt;=PaymentSchedule3[[#This Row],[Beginning
Balance]],PaymentSchedule3[[#This Row],[Beginning
Balance]]-PaymentSchedule3[[#This Row],[Principal]],0),"")</f>
        <v/>
      </c>
      <c r="K257" s="15" t="str">
        <f>IF(PaymentSchedule3[[#This Row],[Payment Number]]&lt;&gt;"",SUM(INDEX(PaymentSchedule3[Interest],1,1):PaymentSchedule3[[#This Row],[Interest]]),"")</f>
        <v/>
      </c>
    </row>
    <row r="258" spans="2:11" ht="15.6" x14ac:dyDescent="0.3">
      <c r="B258" s="13" t="str">
        <f>IF(LoanIsGood,IF(ROW()-ROW(PaymentSchedule3[[#Headers],[Payment Number]])&gt;ScheduledNumberOfPayments,"",ROW()-ROW(PaymentSchedule3[[#Headers],[Payment Number]])),"")</f>
        <v/>
      </c>
      <c r="C258" s="14" t="str">
        <f>IF(PaymentSchedule3[[#This Row],[Payment Number]]&lt;&gt;"",EOMONTH(LoanStartDate,ROW(PaymentSchedule3[[#This Row],[Payment Number]])-ROW(PaymentSchedule3[[#Headers],[Payment Number]])-2)+DAY(LoanStartDate),"")</f>
        <v/>
      </c>
      <c r="D258" s="15" t="str">
        <f>IF(PaymentSchedule3[[#This Row],[Payment Number]]&lt;&gt;"",IF(ROW()-ROW(PaymentSchedule3[[#Headers],[Beginning
Balance]])=1,LoanAmount,INDEX(PaymentSchedule3[Ending
Balance],ROW()-ROW(PaymentSchedule3[[#Headers],[Beginning
Balance]])-1)),"")</f>
        <v/>
      </c>
      <c r="E258" s="15" t="str">
        <f>IF(PaymentSchedule3[[#This Row],[Payment Number]]&lt;&gt;"",ScheduledPayment,"")</f>
        <v/>
      </c>
      <c r="F258"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8"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8" s="15" t="str">
        <f>IF(PaymentSchedule3[[#This Row],[Payment Number]]&lt;&gt;"",PaymentSchedule3[[#This Row],[Total
Payment]]-PaymentSchedule3[[#This Row],[Interest]],"")</f>
        <v/>
      </c>
      <c r="I258" s="15" t="str">
        <f>IF(PaymentSchedule3[[#This Row],[Payment Number]]&lt;&gt;"",PaymentSchedule3[[#This Row],[Beginning
Balance]]*(InterestRate/PaymentsPerYear),"")</f>
        <v/>
      </c>
      <c r="J258" s="15" t="str">
        <f>IF(PaymentSchedule3[[#This Row],[Payment Number]]&lt;&gt;"",IF(PaymentSchedule3[[#This Row],[Scheduled Payment]]+PaymentSchedule3[[#This Row],[Extra
Payment]]&lt;=PaymentSchedule3[[#This Row],[Beginning
Balance]],PaymentSchedule3[[#This Row],[Beginning
Balance]]-PaymentSchedule3[[#This Row],[Principal]],0),"")</f>
        <v/>
      </c>
      <c r="K258" s="15" t="str">
        <f>IF(PaymentSchedule3[[#This Row],[Payment Number]]&lt;&gt;"",SUM(INDEX(PaymentSchedule3[Interest],1,1):PaymentSchedule3[[#This Row],[Interest]]),"")</f>
        <v/>
      </c>
    </row>
    <row r="259" spans="2:11" ht="15.6" x14ac:dyDescent="0.3">
      <c r="B259" s="13" t="str">
        <f>IF(LoanIsGood,IF(ROW()-ROW(PaymentSchedule3[[#Headers],[Payment Number]])&gt;ScheduledNumberOfPayments,"",ROW()-ROW(PaymentSchedule3[[#Headers],[Payment Number]])),"")</f>
        <v/>
      </c>
      <c r="C259" s="14" t="str">
        <f>IF(PaymentSchedule3[[#This Row],[Payment Number]]&lt;&gt;"",EOMONTH(LoanStartDate,ROW(PaymentSchedule3[[#This Row],[Payment Number]])-ROW(PaymentSchedule3[[#Headers],[Payment Number]])-2)+DAY(LoanStartDate),"")</f>
        <v/>
      </c>
      <c r="D259" s="15" t="str">
        <f>IF(PaymentSchedule3[[#This Row],[Payment Number]]&lt;&gt;"",IF(ROW()-ROW(PaymentSchedule3[[#Headers],[Beginning
Balance]])=1,LoanAmount,INDEX(PaymentSchedule3[Ending
Balance],ROW()-ROW(PaymentSchedule3[[#Headers],[Beginning
Balance]])-1)),"")</f>
        <v/>
      </c>
      <c r="E259" s="15" t="str">
        <f>IF(PaymentSchedule3[[#This Row],[Payment Number]]&lt;&gt;"",ScheduledPayment,"")</f>
        <v/>
      </c>
      <c r="F259"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59"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59" s="15" t="str">
        <f>IF(PaymentSchedule3[[#This Row],[Payment Number]]&lt;&gt;"",PaymentSchedule3[[#This Row],[Total
Payment]]-PaymentSchedule3[[#This Row],[Interest]],"")</f>
        <v/>
      </c>
      <c r="I259" s="15" t="str">
        <f>IF(PaymentSchedule3[[#This Row],[Payment Number]]&lt;&gt;"",PaymentSchedule3[[#This Row],[Beginning
Balance]]*(InterestRate/PaymentsPerYear),"")</f>
        <v/>
      </c>
      <c r="J259" s="15" t="str">
        <f>IF(PaymentSchedule3[[#This Row],[Payment Number]]&lt;&gt;"",IF(PaymentSchedule3[[#This Row],[Scheduled Payment]]+PaymentSchedule3[[#This Row],[Extra
Payment]]&lt;=PaymentSchedule3[[#This Row],[Beginning
Balance]],PaymentSchedule3[[#This Row],[Beginning
Balance]]-PaymentSchedule3[[#This Row],[Principal]],0),"")</f>
        <v/>
      </c>
      <c r="K259" s="15" t="str">
        <f>IF(PaymentSchedule3[[#This Row],[Payment Number]]&lt;&gt;"",SUM(INDEX(PaymentSchedule3[Interest],1,1):PaymentSchedule3[[#This Row],[Interest]]),"")</f>
        <v/>
      </c>
    </row>
    <row r="260" spans="2:11" ht="15.6" x14ac:dyDescent="0.3">
      <c r="B260" s="13" t="str">
        <f>IF(LoanIsGood,IF(ROW()-ROW(PaymentSchedule3[[#Headers],[Payment Number]])&gt;ScheduledNumberOfPayments,"",ROW()-ROW(PaymentSchedule3[[#Headers],[Payment Number]])),"")</f>
        <v/>
      </c>
      <c r="C260" s="14" t="str">
        <f>IF(PaymentSchedule3[[#This Row],[Payment Number]]&lt;&gt;"",EOMONTH(LoanStartDate,ROW(PaymentSchedule3[[#This Row],[Payment Number]])-ROW(PaymentSchedule3[[#Headers],[Payment Number]])-2)+DAY(LoanStartDate),"")</f>
        <v/>
      </c>
      <c r="D260" s="15" t="str">
        <f>IF(PaymentSchedule3[[#This Row],[Payment Number]]&lt;&gt;"",IF(ROW()-ROW(PaymentSchedule3[[#Headers],[Beginning
Balance]])=1,LoanAmount,INDEX(PaymentSchedule3[Ending
Balance],ROW()-ROW(PaymentSchedule3[[#Headers],[Beginning
Balance]])-1)),"")</f>
        <v/>
      </c>
      <c r="E260" s="15" t="str">
        <f>IF(PaymentSchedule3[[#This Row],[Payment Number]]&lt;&gt;"",ScheduledPayment,"")</f>
        <v/>
      </c>
      <c r="F260"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0"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0" s="15" t="str">
        <f>IF(PaymentSchedule3[[#This Row],[Payment Number]]&lt;&gt;"",PaymentSchedule3[[#This Row],[Total
Payment]]-PaymentSchedule3[[#This Row],[Interest]],"")</f>
        <v/>
      </c>
      <c r="I260" s="15" t="str">
        <f>IF(PaymentSchedule3[[#This Row],[Payment Number]]&lt;&gt;"",PaymentSchedule3[[#This Row],[Beginning
Balance]]*(InterestRate/PaymentsPerYear),"")</f>
        <v/>
      </c>
      <c r="J260" s="15" t="str">
        <f>IF(PaymentSchedule3[[#This Row],[Payment Number]]&lt;&gt;"",IF(PaymentSchedule3[[#This Row],[Scheduled Payment]]+PaymentSchedule3[[#This Row],[Extra
Payment]]&lt;=PaymentSchedule3[[#This Row],[Beginning
Balance]],PaymentSchedule3[[#This Row],[Beginning
Balance]]-PaymentSchedule3[[#This Row],[Principal]],0),"")</f>
        <v/>
      </c>
      <c r="K260" s="15" t="str">
        <f>IF(PaymentSchedule3[[#This Row],[Payment Number]]&lt;&gt;"",SUM(INDEX(PaymentSchedule3[Interest],1,1):PaymentSchedule3[[#This Row],[Interest]]),"")</f>
        <v/>
      </c>
    </row>
    <row r="261" spans="2:11" ht="15.6" x14ac:dyDescent="0.3">
      <c r="B261" s="13" t="str">
        <f>IF(LoanIsGood,IF(ROW()-ROW(PaymentSchedule3[[#Headers],[Payment Number]])&gt;ScheduledNumberOfPayments,"",ROW()-ROW(PaymentSchedule3[[#Headers],[Payment Number]])),"")</f>
        <v/>
      </c>
      <c r="C261" s="14" t="str">
        <f>IF(PaymentSchedule3[[#This Row],[Payment Number]]&lt;&gt;"",EOMONTH(LoanStartDate,ROW(PaymentSchedule3[[#This Row],[Payment Number]])-ROW(PaymentSchedule3[[#Headers],[Payment Number]])-2)+DAY(LoanStartDate),"")</f>
        <v/>
      </c>
      <c r="D261" s="15" t="str">
        <f>IF(PaymentSchedule3[[#This Row],[Payment Number]]&lt;&gt;"",IF(ROW()-ROW(PaymentSchedule3[[#Headers],[Beginning
Balance]])=1,LoanAmount,INDEX(PaymentSchedule3[Ending
Balance],ROW()-ROW(PaymentSchedule3[[#Headers],[Beginning
Balance]])-1)),"")</f>
        <v/>
      </c>
      <c r="E261" s="15" t="str">
        <f>IF(PaymentSchedule3[[#This Row],[Payment Number]]&lt;&gt;"",ScheduledPayment,"")</f>
        <v/>
      </c>
      <c r="F261"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1"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1" s="15" t="str">
        <f>IF(PaymentSchedule3[[#This Row],[Payment Number]]&lt;&gt;"",PaymentSchedule3[[#This Row],[Total
Payment]]-PaymentSchedule3[[#This Row],[Interest]],"")</f>
        <v/>
      </c>
      <c r="I261" s="15" t="str">
        <f>IF(PaymentSchedule3[[#This Row],[Payment Number]]&lt;&gt;"",PaymentSchedule3[[#This Row],[Beginning
Balance]]*(InterestRate/PaymentsPerYear),"")</f>
        <v/>
      </c>
      <c r="J261" s="15" t="str">
        <f>IF(PaymentSchedule3[[#This Row],[Payment Number]]&lt;&gt;"",IF(PaymentSchedule3[[#This Row],[Scheduled Payment]]+PaymentSchedule3[[#This Row],[Extra
Payment]]&lt;=PaymentSchedule3[[#This Row],[Beginning
Balance]],PaymentSchedule3[[#This Row],[Beginning
Balance]]-PaymentSchedule3[[#This Row],[Principal]],0),"")</f>
        <v/>
      </c>
      <c r="K261" s="15" t="str">
        <f>IF(PaymentSchedule3[[#This Row],[Payment Number]]&lt;&gt;"",SUM(INDEX(PaymentSchedule3[Interest],1,1):PaymentSchedule3[[#This Row],[Interest]]),"")</f>
        <v/>
      </c>
    </row>
    <row r="262" spans="2:11" ht="15.6" x14ac:dyDescent="0.3">
      <c r="B262" s="13" t="str">
        <f>IF(LoanIsGood,IF(ROW()-ROW(PaymentSchedule3[[#Headers],[Payment Number]])&gt;ScheduledNumberOfPayments,"",ROW()-ROW(PaymentSchedule3[[#Headers],[Payment Number]])),"")</f>
        <v/>
      </c>
      <c r="C262" s="14" t="str">
        <f>IF(PaymentSchedule3[[#This Row],[Payment Number]]&lt;&gt;"",EOMONTH(LoanStartDate,ROW(PaymentSchedule3[[#This Row],[Payment Number]])-ROW(PaymentSchedule3[[#Headers],[Payment Number]])-2)+DAY(LoanStartDate),"")</f>
        <v/>
      </c>
      <c r="D262" s="15" t="str">
        <f>IF(PaymentSchedule3[[#This Row],[Payment Number]]&lt;&gt;"",IF(ROW()-ROW(PaymentSchedule3[[#Headers],[Beginning
Balance]])=1,LoanAmount,INDEX(PaymentSchedule3[Ending
Balance],ROW()-ROW(PaymentSchedule3[[#Headers],[Beginning
Balance]])-1)),"")</f>
        <v/>
      </c>
      <c r="E262" s="15" t="str">
        <f>IF(PaymentSchedule3[[#This Row],[Payment Number]]&lt;&gt;"",ScheduledPayment,"")</f>
        <v/>
      </c>
      <c r="F262"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2"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2" s="15" t="str">
        <f>IF(PaymentSchedule3[[#This Row],[Payment Number]]&lt;&gt;"",PaymentSchedule3[[#This Row],[Total
Payment]]-PaymentSchedule3[[#This Row],[Interest]],"")</f>
        <v/>
      </c>
      <c r="I262" s="15" t="str">
        <f>IF(PaymentSchedule3[[#This Row],[Payment Number]]&lt;&gt;"",PaymentSchedule3[[#This Row],[Beginning
Balance]]*(InterestRate/PaymentsPerYear),"")</f>
        <v/>
      </c>
      <c r="J262" s="15" t="str">
        <f>IF(PaymentSchedule3[[#This Row],[Payment Number]]&lt;&gt;"",IF(PaymentSchedule3[[#This Row],[Scheduled Payment]]+PaymentSchedule3[[#This Row],[Extra
Payment]]&lt;=PaymentSchedule3[[#This Row],[Beginning
Balance]],PaymentSchedule3[[#This Row],[Beginning
Balance]]-PaymentSchedule3[[#This Row],[Principal]],0),"")</f>
        <v/>
      </c>
      <c r="K262" s="15" t="str">
        <f>IF(PaymentSchedule3[[#This Row],[Payment Number]]&lt;&gt;"",SUM(INDEX(PaymentSchedule3[Interest],1,1):PaymentSchedule3[[#This Row],[Interest]]),"")</f>
        <v/>
      </c>
    </row>
    <row r="263" spans="2:11" ht="15.6" x14ac:dyDescent="0.3">
      <c r="B263" s="13" t="str">
        <f>IF(LoanIsGood,IF(ROW()-ROW(PaymentSchedule3[[#Headers],[Payment Number]])&gt;ScheduledNumberOfPayments,"",ROW()-ROW(PaymentSchedule3[[#Headers],[Payment Number]])),"")</f>
        <v/>
      </c>
      <c r="C263" s="14" t="str">
        <f>IF(PaymentSchedule3[[#This Row],[Payment Number]]&lt;&gt;"",EOMONTH(LoanStartDate,ROW(PaymentSchedule3[[#This Row],[Payment Number]])-ROW(PaymentSchedule3[[#Headers],[Payment Number]])-2)+DAY(LoanStartDate),"")</f>
        <v/>
      </c>
      <c r="D263" s="15" t="str">
        <f>IF(PaymentSchedule3[[#This Row],[Payment Number]]&lt;&gt;"",IF(ROW()-ROW(PaymentSchedule3[[#Headers],[Beginning
Balance]])=1,LoanAmount,INDEX(PaymentSchedule3[Ending
Balance],ROW()-ROW(PaymentSchedule3[[#Headers],[Beginning
Balance]])-1)),"")</f>
        <v/>
      </c>
      <c r="E263" s="15" t="str">
        <f>IF(PaymentSchedule3[[#This Row],[Payment Number]]&lt;&gt;"",ScheduledPayment,"")</f>
        <v/>
      </c>
      <c r="F263"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3"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3" s="15" t="str">
        <f>IF(PaymentSchedule3[[#This Row],[Payment Number]]&lt;&gt;"",PaymentSchedule3[[#This Row],[Total
Payment]]-PaymentSchedule3[[#This Row],[Interest]],"")</f>
        <v/>
      </c>
      <c r="I263" s="15" t="str">
        <f>IF(PaymentSchedule3[[#This Row],[Payment Number]]&lt;&gt;"",PaymentSchedule3[[#This Row],[Beginning
Balance]]*(InterestRate/PaymentsPerYear),"")</f>
        <v/>
      </c>
      <c r="J263" s="15" t="str">
        <f>IF(PaymentSchedule3[[#This Row],[Payment Number]]&lt;&gt;"",IF(PaymentSchedule3[[#This Row],[Scheduled Payment]]+PaymentSchedule3[[#This Row],[Extra
Payment]]&lt;=PaymentSchedule3[[#This Row],[Beginning
Balance]],PaymentSchedule3[[#This Row],[Beginning
Balance]]-PaymentSchedule3[[#This Row],[Principal]],0),"")</f>
        <v/>
      </c>
      <c r="K263" s="15" t="str">
        <f>IF(PaymentSchedule3[[#This Row],[Payment Number]]&lt;&gt;"",SUM(INDEX(PaymentSchedule3[Interest],1,1):PaymentSchedule3[[#This Row],[Interest]]),"")</f>
        <v/>
      </c>
    </row>
    <row r="264" spans="2:11" ht="15.6" x14ac:dyDescent="0.3">
      <c r="B264" s="13" t="str">
        <f>IF(LoanIsGood,IF(ROW()-ROW(PaymentSchedule3[[#Headers],[Payment Number]])&gt;ScheduledNumberOfPayments,"",ROW()-ROW(PaymentSchedule3[[#Headers],[Payment Number]])),"")</f>
        <v/>
      </c>
      <c r="C264" s="14" t="str">
        <f>IF(PaymentSchedule3[[#This Row],[Payment Number]]&lt;&gt;"",EOMONTH(LoanStartDate,ROW(PaymentSchedule3[[#This Row],[Payment Number]])-ROW(PaymentSchedule3[[#Headers],[Payment Number]])-2)+DAY(LoanStartDate),"")</f>
        <v/>
      </c>
      <c r="D264" s="15" t="str">
        <f>IF(PaymentSchedule3[[#This Row],[Payment Number]]&lt;&gt;"",IF(ROW()-ROW(PaymentSchedule3[[#Headers],[Beginning
Balance]])=1,LoanAmount,INDEX(PaymentSchedule3[Ending
Balance],ROW()-ROW(PaymentSchedule3[[#Headers],[Beginning
Balance]])-1)),"")</f>
        <v/>
      </c>
      <c r="E264" s="15" t="str">
        <f>IF(PaymentSchedule3[[#This Row],[Payment Number]]&lt;&gt;"",ScheduledPayment,"")</f>
        <v/>
      </c>
      <c r="F264"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4"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4" s="15" t="str">
        <f>IF(PaymentSchedule3[[#This Row],[Payment Number]]&lt;&gt;"",PaymentSchedule3[[#This Row],[Total
Payment]]-PaymentSchedule3[[#This Row],[Interest]],"")</f>
        <v/>
      </c>
      <c r="I264" s="15" t="str">
        <f>IF(PaymentSchedule3[[#This Row],[Payment Number]]&lt;&gt;"",PaymentSchedule3[[#This Row],[Beginning
Balance]]*(InterestRate/PaymentsPerYear),"")</f>
        <v/>
      </c>
      <c r="J264" s="15" t="str">
        <f>IF(PaymentSchedule3[[#This Row],[Payment Number]]&lt;&gt;"",IF(PaymentSchedule3[[#This Row],[Scheduled Payment]]+PaymentSchedule3[[#This Row],[Extra
Payment]]&lt;=PaymentSchedule3[[#This Row],[Beginning
Balance]],PaymentSchedule3[[#This Row],[Beginning
Balance]]-PaymentSchedule3[[#This Row],[Principal]],0),"")</f>
        <v/>
      </c>
      <c r="K264" s="15" t="str">
        <f>IF(PaymentSchedule3[[#This Row],[Payment Number]]&lt;&gt;"",SUM(INDEX(PaymentSchedule3[Interest],1,1):PaymentSchedule3[[#This Row],[Interest]]),"")</f>
        <v/>
      </c>
    </row>
    <row r="265" spans="2:11" ht="15.6" x14ac:dyDescent="0.3">
      <c r="B265" s="13" t="str">
        <f>IF(LoanIsGood,IF(ROW()-ROW(PaymentSchedule3[[#Headers],[Payment Number]])&gt;ScheduledNumberOfPayments,"",ROW()-ROW(PaymentSchedule3[[#Headers],[Payment Number]])),"")</f>
        <v/>
      </c>
      <c r="C265" s="14" t="str">
        <f>IF(PaymentSchedule3[[#This Row],[Payment Number]]&lt;&gt;"",EOMONTH(LoanStartDate,ROW(PaymentSchedule3[[#This Row],[Payment Number]])-ROW(PaymentSchedule3[[#Headers],[Payment Number]])-2)+DAY(LoanStartDate),"")</f>
        <v/>
      </c>
      <c r="D265" s="15" t="str">
        <f>IF(PaymentSchedule3[[#This Row],[Payment Number]]&lt;&gt;"",IF(ROW()-ROW(PaymentSchedule3[[#Headers],[Beginning
Balance]])=1,LoanAmount,INDEX(PaymentSchedule3[Ending
Balance],ROW()-ROW(PaymentSchedule3[[#Headers],[Beginning
Balance]])-1)),"")</f>
        <v/>
      </c>
      <c r="E265" s="15" t="str">
        <f>IF(PaymentSchedule3[[#This Row],[Payment Number]]&lt;&gt;"",ScheduledPayment,"")</f>
        <v/>
      </c>
      <c r="F265"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5"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5" s="15" t="str">
        <f>IF(PaymentSchedule3[[#This Row],[Payment Number]]&lt;&gt;"",PaymentSchedule3[[#This Row],[Total
Payment]]-PaymentSchedule3[[#This Row],[Interest]],"")</f>
        <v/>
      </c>
      <c r="I265" s="15" t="str">
        <f>IF(PaymentSchedule3[[#This Row],[Payment Number]]&lt;&gt;"",PaymentSchedule3[[#This Row],[Beginning
Balance]]*(InterestRate/PaymentsPerYear),"")</f>
        <v/>
      </c>
      <c r="J265" s="15" t="str">
        <f>IF(PaymentSchedule3[[#This Row],[Payment Number]]&lt;&gt;"",IF(PaymentSchedule3[[#This Row],[Scheduled Payment]]+PaymentSchedule3[[#This Row],[Extra
Payment]]&lt;=PaymentSchedule3[[#This Row],[Beginning
Balance]],PaymentSchedule3[[#This Row],[Beginning
Balance]]-PaymentSchedule3[[#This Row],[Principal]],0),"")</f>
        <v/>
      </c>
      <c r="K265" s="15" t="str">
        <f>IF(PaymentSchedule3[[#This Row],[Payment Number]]&lt;&gt;"",SUM(INDEX(PaymentSchedule3[Interest],1,1):PaymentSchedule3[[#This Row],[Interest]]),"")</f>
        <v/>
      </c>
    </row>
    <row r="266" spans="2:11" ht="15.6" x14ac:dyDescent="0.3">
      <c r="B266" s="13" t="str">
        <f>IF(LoanIsGood,IF(ROW()-ROW(PaymentSchedule3[[#Headers],[Payment Number]])&gt;ScheduledNumberOfPayments,"",ROW()-ROW(PaymentSchedule3[[#Headers],[Payment Number]])),"")</f>
        <v/>
      </c>
      <c r="C266" s="14" t="str">
        <f>IF(PaymentSchedule3[[#This Row],[Payment Number]]&lt;&gt;"",EOMONTH(LoanStartDate,ROW(PaymentSchedule3[[#This Row],[Payment Number]])-ROW(PaymentSchedule3[[#Headers],[Payment Number]])-2)+DAY(LoanStartDate),"")</f>
        <v/>
      </c>
      <c r="D266" s="15" t="str">
        <f>IF(PaymentSchedule3[[#This Row],[Payment Number]]&lt;&gt;"",IF(ROW()-ROW(PaymentSchedule3[[#Headers],[Beginning
Balance]])=1,LoanAmount,INDEX(PaymentSchedule3[Ending
Balance],ROW()-ROW(PaymentSchedule3[[#Headers],[Beginning
Balance]])-1)),"")</f>
        <v/>
      </c>
      <c r="E266" s="15" t="str">
        <f>IF(PaymentSchedule3[[#This Row],[Payment Number]]&lt;&gt;"",ScheduledPayment,"")</f>
        <v/>
      </c>
      <c r="F266"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6"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6" s="15" t="str">
        <f>IF(PaymentSchedule3[[#This Row],[Payment Number]]&lt;&gt;"",PaymentSchedule3[[#This Row],[Total
Payment]]-PaymentSchedule3[[#This Row],[Interest]],"")</f>
        <v/>
      </c>
      <c r="I266" s="15" t="str">
        <f>IF(PaymentSchedule3[[#This Row],[Payment Number]]&lt;&gt;"",PaymentSchedule3[[#This Row],[Beginning
Balance]]*(InterestRate/PaymentsPerYear),"")</f>
        <v/>
      </c>
      <c r="J266" s="15" t="str">
        <f>IF(PaymentSchedule3[[#This Row],[Payment Number]]&lt;&gt;"",IF(PaymentSchedule3[[#This Row],[Scheduled Payment]]+PaymentSchedule3[[#This Row],[Extra
Payment]]&lt;=PaymentSchedule3[[#This Row],[Beginning
Balance]],PaymentSchedule3[[#This Row],[Beginning
Balance]]-PaymentSchedule3[[#This Row],[Principal]],0),"")</f>
        <v/>
      </c>
      <c r="K266" s="15" t="str">
        <f>IF(PaymentSchedule3[[#This Row],[Payment Number]]&lt;&gt;"",SUM(INDEX(PaymentSchedule3[Interest],1,1):PaymentSchedule3[[#This Row],[Interest]]),"")</f>
        <v/>
      </c>
    </row>
    <row r="267" spans="2:11" ht="15.6" x14ac:dyDescent="0.3">
      <c r="B267" s="13" t="str">
        <f>IF(LoanIsGood,IF(ROW()-ROW(PaymentSchedule3[[#Headers],[Payment Number]])&gt;ScheduledNumberOfPayments,"",ROW()-ROW(PaymentSchedule3[[#Headers],[Payment Number]])),"")</f>
        <v/>
      </c>
      <c r="C267" s="14" t="str">
        <f>IF(PaymentSchedule3[[#This Row],[Payment Number]]&lt;&gt;"",EOMONTH(LoanStartDate,ROW(PaymentSchedule3[[#This Row],[Payment Number]])-ROW(PaymentSchedule3[[#Headers],[Payment Number]])-2)+DAY(LoanStartDate),"")</f>
        <v/>
      </c>
      <c r="D267" s="15" t="str">
        <f>IF(PaymentSchedule3[[#This Row],[Payment Number]]&lt;&gt;"",IF(ROW()-ROW(PaymentSchedule3[[#Headers],[Beginning
Balance]])=1,LoanAmount,INDEX(PaymentSchedule3[Ending
Balance],ROW()-ROW(PaymentSchedule3[[#Headers],[Beginning
Balance]])-1)),"")</f>
        <v/>
      </c>
      <c r="E267" s="15" t="str">
        <f>IF(PaymentSchedule3[[#This Row],[Payment Number]]&lt;&gt;"",ScheduledPayment,"")</f>
        <v/>
      </c>
      <c r="F267"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7"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7" s="15" t="str">
        <f>IF(PaymentSchedule3[[#This Row],[Payment Number]]&lt;&gt;"",PaymentSchedule3[[#This Row],[Total
Payment]]-PaymentSchedule3[[#This Row],[Interest]],"")</f>
        <v/>
      </c>
      <c r="I267" s="15" t="str">
        <f>IF(PaymentSchedule3[[#This Row],[Payment Number]]&lt;&gt;"",PaymentSchedule3[[#This Row],[Beginning
Balance]]*(InterestRate/PaymentsPerYear),"")</f>
        <v/>
      </c>
      <c r="J267" s="15" t="str">
        <f>IF(PaymentSchedule3[[#This Row],[Payment Number]]&lt;&gt;"",IF(PaymentSchedule3[[#This Row],[Scheduled Payment]]+PaymentSchedule3[[#This Row],[Extra
Payment]]&lt;=PaymentSchedule3[[#This Row],[Beginning
Balance]],PaymentSchedule3[[#This Row],[Beginning
Balance]]-PaymentSchedule3[[#This Row],[Principal]],0),"")</f>
        <v/>
      </c>
      <c r="K267" s="15" t="str">
        <f>IF(PaymentSchedule3[[#This Row],[Payment Number]]&lt;&gt;"",SUM(INDEX(PaymentSchedule3[Interest],1,1):PaymentSchedule3[[#This Row],[Interest]]),"")</f>
        <v/>
      </c>
    </row>
    <row r="268" spans="2:11" ht="15.6" x14ac:dyDescent="0.3">
      <c r="B268" s="13" t="str">
        <f>IF(LoanIsGood,IF(ROW()-ROW(PaymentSchedule3[[#Headers],[Payment Number]])&gt;ScheduledNumberOfPayments,"",ROW()-ROW(PaymentSchedule3[[#Headers],[Payment Number]])),"")</f>
        <v/>
      </c>
      <c r="C268" s="14" t="str">
        <f>IF(PaymentSchedule3[[#This Row],[Payment Number]]&lt;&gt;"",EOMONTH(LoanStartDate,ROW(PaymentSchedule3[[#This Row],[Payment Number]])-ROW(PaymentSchedule3[[#Headers],[Payment Number]])-2)+DAY(LoanStartDate),"")</f>
        <v/>
      </c>
      <c r="D268" s="15" t="str">
        <f>IF(PaymentSchedule3[[#This Row],[Payment Number]]&lt;&gt;"",IF(ROW()-ROW(PaymentSchedule3[[#Headers],[Beginning
Balance]])=1,LoanAmount,INDEX(PaymentSchedule3[Ending
Balance],ROW()-ROW(PaymentSchedule3[[#Headers],[Beginning
Balance]])-1)),"")</f>
        <v/>
      </c>
      <c r="E268" s="15" t="str">
        <f>IF(PaymentSchedule3[[#This Row],[Payment Number]]&lt;&gt;"",ScheduledPayment,"")</f>
        <v/>
      </c>
      <c r="F268"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8"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8" s="15" t="str">
        <f>IF(PaymentSchedule3[[#This Row],[Payment Number]]&lt;&gt;"",PaymentSchedule3[[#This Row],[Total
Payment]]-PaymentSchedule3[[#This Row],[Interest]],"")</f>
        <v/>
      </c>
      <c r="I268" s="15" t="str">
        <f>IF(PaymentSchedule3[[#This Row],[Payment Number]]&lt;&gt;"",PaymentSchedule3[[#This Row],[Beginning
Balance]]*(InterestRate/PaymentsPerYear),"")</f>
        <v/>
      </c>
      <c r="J268" s="15" t="str">
        <f>IF(PaymentSchedule3[[#This Row],[Payment Number]]&lt;&gt;"",IF(PaymentSchedule3[[#This Row],[Scheduled Payment]]+PaymentSchedule3[[#This Row],[Extra
Payment]]&lt;=PaymentSchedule3[[#This Row],[Beginning
Balance]],PaymentSchedule3[[#This Row],[Beginning
Balance]]-PaymentSchedule3[[#This Row],[Principal]],0),"")</f>
        <v/>
      </c>
      <c r="K268" s="15" t="str">
        <f>IF(PaymentSchedule3[[#This Row],[Payment Number]]&lt;&gt;"",SUM(INDEX(PaymentSchedule3[Interest],1,1):PaymentSchedule3[[#This Row],[Interest]]),"")</f>
        <v/>
      </c>
    </row>
    <row r="269" spans="2:11" ht="15.6" x14ac:dyDescent="0.3">
      <c r="B269" s="13" t="str">
        <f>IF(LoanIsGood,IF(ROW()-ROW(PaymentSchedule3[[#Headers],[Payment Number]])&gt;ScheduledNumberOfPayments,"",ROW()-ROW(PaymentSchedule3[[#Headers],[Payment Number]])),"")</f>
        <v/>
      </c>
      <c r="C269" s="14" t="str">
        <f>IF(PaymentSchedule3[[#This Row],[Payment Number]]&lt;&gt;"",EOMONTH(LoanStartDate,ROW(PaymentSchedule3[[#This Row],[Payment Number]])-ROW(PaymentSchedule3[[#Headers],[Payment Number]])-2)+DAY(LoanStartDate),"")</f>
        <v/>
      </c>
      <c r="D269" s="15" t="str">
        <f>IF(PaymentSchedule3[[#This Row],[Payment Number]]&lt;&gt;"",IF(ROW()-ROW(PaymentSchedule3[[#Headers],[Beginning
Balance]])=1,LoanAmount,INDEX(PaymentSchedule3[Ending
Balance],ROW()-ROW(PaymentSchedule3[[#Headers],[Beginning
Balance]])-1)),"")</f>
        <v/>
      </c>
      <c r="E269" s="15" t="str">
        <f>IF(PaymentSchedule3[[#This Row],[Payment Number]]&lt;&gt;"",ScheduledPayment,"")</f>
        <v/>
      </c>
      <c r="F269"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69"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69" s="15" t="str">
        <f>IF(PaymentSchedule3[[#This Row],[Payment Number]]&lt;&gt;"",PaymentSchedule3[[#This Row],[Total
Payment]]-PaymentSchedule3[[#This Row],[Interest]],"")</f>
        <v/>
      </c>
      <c r="I269" s="15" t="str">
        <f>IF(PaymentSchedule3[[#This Row],[Payment Number]]&lt;&gt;"",PaymentSchedule3[[#This Row],[Beginning
Balance]]*(InterestRate/PaymentsPerYear),"")</f>
        <v/>
      </c>
      <c r="J269" s="15" t="str">
        <f>IF(PaymentSchedule3[[#This Row],[Payment Number]]&lt;&gt;"",IF(PaymentSchedule3[[#This Row],[Scheduled Payment]]+PaymentSchedule3[[#This Row],[Extra
Payment]]&lt;=PaymentSchedule3[[#This Row],[Beginning
Balance]],PaymentSchedule3[[#This Row],[Beginning
Balance]]-PaymentSchedule3[[#This Row],[Principal]],0),"")</f>
        <v/>
      </c>
      <c r="K269" s="15" t="str">
        <f>IF(PaymentSchedule3[[#This Row],[Payment Number]]&lt;&gt;"",SUM(INDEX(PaymentSchedule3[Interest],1,1):PaymentSchedule3[[#This Row],[Interest]]),"")</f>
        <v/>
      </c>
    </row>
    <row r="270" spans="2:11" ht="15.6" x14ac:dyDescent="0.3">
      <c r="B270" s="13" t="str">
        <f>IF(LoanIsGood,IF(ROW()-ROW(PaymentSchedule3[[#Headers],[Payment Number]])&gt;ScheduledNumberOfPayments,"",ROW()-ROW(PaymentSchedule3[[#Headers],[Payment Number]])),"")</f>
        <v/>
      </c>
      <c r="C270" s="14" t="str">
        <f>IF(PaymentSchedule3[[#This Row],[Payment Number]]&lt;&gt;"",EOMONTH(LoanStartDate,ROW(PaymentSchedule3[[#This Row],[Payment Number]])-ROW(PaymentSchedule3[[#Headers],[Payment Number]])-2)+DAY(LoanStartDate),"")</f>
        <v/>
      </c>
      <c r="D270" s="15" t="str">
        <f>IF(PaymentSchedule3[[#This Row],[Payment Number]]&lt;&gt;"",IF(ROW()-ROW(PaymentSchedule3[[#Headers],[Beginning
Balance]])=1,LoanAmount,INDEX(PaymentSchedule3[Ending
Balance],ROW()-ROW(PaymentSchedule3[[#Headers],[Beginning
Balance]])-1)),"")</f>
        <v/>
      </c>
      <c r="E270" s="15" t="str">
        <f>IF(PaymentSchedule3[[#This Row],[Payment Number]]&lt;&gt;"",ScheduledPayment,"")</f>
        <v/>
      </c>
      <c r="F270"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0"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0" s="15" t="str">
        <f>IF(PaymentSchedule3[[#This Row],[Payment Number]]&lt;&gt;"",PaymentSchedule3[[#This Row],[Total
Payment]]-PaymentSchedule3[[#This Row],[Interest]],"")</f>
        <v/>
      </c>
      <c r="I270" s="15" t="str">
        <f>IF(PaymentSchedule3[[#This Row],[Payment Number]]&lt;&gt;"",PaymentSchedule3[[#This Row],[Beginning
Balance]]*(InterestRate/PaymentsPerYear),"")</f>
        <v/>
      </c>
      <c r="J270" s="15" t="str">
        <f>IF(PaymentSchedule3[[#This Row],[Payment Number]]&lt;&gt;"",IF(PaymentSchedule3[[#This Row],[Scheduled Payment]]+PaymentSchedule3[[#This Row],[Extra
Payment]]&lt;=PaymentSchedule3[[#This Row],[Beginning
Balance]],PaymentSchedule3[[#This Row],[Beginning
Balance]]-PaymentSchedule3[[#This Row],[Principal]],0),"")</f>
        <v/>
      </c>
      <c r="K270" s="15" t="str">
        <f>IF(PaymentSchedule3[[#This Row],[Payment Number]]&lt;&gt;"",SUM(INDEX(PaymentSchedule3[Interest],1,1):PaymentSchedule3[[#This Row],[Interest]]),"")</f>
        <v/>
      </c>
    </row>
    <row r="271" spans="2:11" ht="15.6" x14ac:dyDescent="0.3">
      <c r="B271" s="13" t="str">
        <f>IF(LoanIsGood,IF(ROW()-ROW(PaymentSchedule3[[#Headers],[Payment Number]])&gt;ScheduledNumberOfPayments,"",ROW()-ROW(PaymentSchedule3[[#Headers],[Payment Number]])),"")</f>
        <v/>
      </c>
      <c r="C271" s="14" t="str">
        <f>IF(PaymentSchedule3[[#This Row],[Payment Number]]&lt;&gt;"",EOMONTH(LoanStartDate,ROW(PaymentSchedule3[[#This Row],[Payment Number]])-ROW(PaymentSchedule3[[#Headers],[Payment Number]])-2)+DAY(LoanStartDate),"")</f>
        <v/>
      </c>
      <c r="D271" s="15" t="str">
        <f>IF(PaymentSchedule3[[#This Row],[Payment Number]]&lt;&gt;"",IF(ROW()-ROW(PaymentSchedule3[[#Headers],[Beginning
Balance]])=1,LoanAmount,INDEX(PaymentSchedule3[Ending
Balance],ROW()-ROW(PaymentSchedule3[[#Headers],[Beginning
Balance]])-1)),"")</f>
        <v/>
      </c>
      <c r="E271" s="15" t="str">
        <f>IF(PaymentSchedule3[[#This Row],[Payment Number]]&lt;&gt;"",ScheduledPayment,"")</f>
        <v/>
      </c>
      <c r="F271"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1"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1" s="15" t="str">
        <f>IF(PaymentSchedule3[[#This Row],[Payment Number]]&lt;&gt;"",PaymentSchedule3[[#This Row],[Total
Payment]]-PaymentSchedule3[[#This Row],[Interest]],"")</f>
        <v/>
      </c>
      <c r="I271" s="15" t="str">
        <f>IF(PaymentSchedule3[[#This Row],[Payment Number]]&lt;&gt;"",PaymentSchedule3[[#This Row],[Beginning
Balance]]*(InterestRate/PaymentsPerYear),"")</f>
        <v/>
      </c>
      <c r="J271" s="15" t="str">
        <f>IF(PaymentSchedule3[[#This Row],[Payment Number]]&lt;&gt;"",IF(PaymentSchedule3[[#This Row],[Scheduled Payment]]+PaymentSchedule3[[#This Row],[Extra
Payment]]&lt;=PaymentSchedule3[[#This Row],[Beginning
Balance]],PaymentSchedule3[[#This Row],[Beginning
Balance]]-PaymentSchedule3[[#This Row],[Principal]],0),"")</f>
        <v/>
      </c>
      <c r="K271" s="15" t="str">
        <f>IF(PaymentSchedule3[[#This Row],[Payment Number]]&lt;&gt;"",SUM(INDEX(PaymentSchedule3[Interest],1,1):PaymentSchedule3[[#This Row],[Interest]]),"")</f>
        <v/>
      </c>
    </row>
    <row r="272" spans="2:11" ht="15.6" x14ac:dyDescent="0.3">
      <c r="B272" s="13" t="str">
        <f>IF(LoanIsGood,IF(ROW()-ROW(PaymentSchedule3[[#Headers],[Payment Number]])&gt;ScheduledNumberOfPayments,"",ROW()-ROW(PaymentSchedule3[[#Headers],[Payment Number]])),"")</f>
        <v/>
      </c>
      <c r="C272" s="14" t="str">
        <f>IF(PaymentSchedule3[[#This Row],[Payment Number]]&lt;&gt;"",EOMONTH(LoanStartDate,ROW(PaymentSchedule3[[#This Row],[Payment Number]])-ROW(PaymentSchedule3[[#Headers],[Payment Number]])-2)+DAY(LoanStartDate),"")</f>
        <v/>
      </c>
      <c r="D272" s="15" t="str">
        <f>IF(PaymentSchedule3[[#This Row],[Payment Number]]&lt;&gt;"",IF(ROW()-ROW(PaymentSchedule3[[#Headers],[Beginning
Balance]])=1,LoanAmount,INDEX(PaymentSchedule3[Ending
Balance],ROW()-ROW(PaymentSchedule3[[#Headers],[Beginning
Balance]])-1)),"")</f>
        <v/>
      </c>
      <c r="E272" s="15" t="str">
        <f>IF(PaymentSchedule3[[#This Row],[Payment Number]]&lt;&gt;"",ScheduledPayment,"")</f>
        <v/>
      </c>
      <c r="F272"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2"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2" s="15" t="str">
        <f>IF(PaymentSchedule3[[#This Row],[Payment Number]]&lt;&gt;"",PaymentSchedule3[[#This Row],[Total
Payment]]-PaymentSchedule3[[#This Row],[Interest]],"")</f>
        <v/>
      </c>
      <c r="I272" s="15" t="str">
        <f>IF(PaymentSchedule3[[#This Row],[Payment Number]]&lt;&gt;"",PaymentSchedule3[[#This Row],[Beginning
Balance]]*(InterestRate/PaymentsPerYear),"")</f>
        <v/>
      </c>
      <c r="J272" s="15" t="str">
        <f>IF(PaymentSchedule3[[#This Row],[Payment Number]]&lt;&gt;"",IF(PaymentSchedule3[[#This Row],[Scheduled Payment]]+PaymentSchedule3[[#This Row],[Extra
Payment]]&lt;=PaymentSchedule3[[#This Row],[Beginning
Balance]],PaymentSchedule3[[#This Row],[Beginning
Balance]]-PaymentSchedule3[[#This Row],[Principal]],0),"")</f>
        <v/>
      </c>
      <c r="K272" s="15" t="str">
        <f>IF(PaymentSchedule3[[#This Row],[Payment Number]]&lt;&gt;"",SUM(INDEX(PaymentSchedule3[Interest],1,1):PaymentSchedule3[[#This Row],[Interest]]),"")</f>
        <v/>
      </c>
    </row>
    <row r="273" spans="2:11" ht="15.6" x14ac:dyDescent="0.3">
      <c r="B273" s="13" t="str">
        <f>IF(LoanIsGood,IF(ROW()-ROW(PaymentSchedule3[[#Headers],[Payment Number]])&gt;ScheduledNumberOfPayments,"",ROW()-ROW(PaymentSchedule3[[#Headers],[Payment Number]])),"")</f>
        <v/>
      </c>
      <c r="C273" s="14" t="str">
        <f>IF(PaymentSchedule3[[#This Row],[Payment Number]]&lt;&gt;"",EOMONTH(LoanStartDate,ROW(PaymentSchedule3[[#This Row],[Payment Number]])-ROW(PaymentSchedule3[[#Headers],[Payment Number]])-2)+DAY(LoanStartDate),"")</f>
        <v/>
      </c>
      <c r="D273" s="15" t="str">
        <f>IF(PaymentSchedule3[[#This Row],[Payment Number]]&lt;&gt;"",IF(ROW()-ROW(PaymentSchedule3[[#Headers],[Beginning
Balance]])=1,LoanAmount,INDEX(PaymentSchedule3[Ending
Balance],ROW()-ROW(PaymentSchedule3[[#Headers],[Beginning
Balance]])-1)),"")</f>
        <v/>
      </c>
      <c r="E273" s="15" t="str">
        <f>IF(PaymentSchedule3[[#This Row],[Payment Number]]&lt;&gt;"",ScheduledPayment,"")</f>
        <v/>
      </c>
      <c r="F273"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3"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3" s="15" t="str">
        <f>IF(PaymentSchedule3[[#This Row],[Payment Number]]&lt;&gt;"",PaymentSchedule3[[#This Row],[Total
Payment]]-PaymentSchedule3[[#This Row],[Interest]],"")</f>
        <v/>
      </c>
      <c r="I273" s="15" t="str">
        <f>IF(PaymentSchedule3[[#This Row],[Payment Number]]&lt;&gt;"",PaymentSchedule3[[#This Row],[Beginning
Balance]]*(InterestRate/PaymentsPerYear),"")</f>
        <v/>
      </c>
      <c r="J273" s="15" t="str">
        <f>IF(PaymentSchedule3[[#This Row],[Payment Number]]&lt;&gt;"",IF(PaymentSchedule3[[#This Row],[Scheduled Payment]]+PaymentSchedule3[[#This Row],[Extra
Payment]]&lt;=PaymentSchedule3[[#This Row],[Beginning
Balance]],PaymentSchedule3[[#This Row],[Beginning
Balance]]-PaymentSchedule3[[#This Row],[Principal]],0),"")</f>
        <v/>
      </c>
      <c r="K273" s="15" t="str">
        <f>IF(PaymentSchedule3[[#This Row],[Payment Number]]&lt;&gt;"",SUM(INDEX(PaymentSchedule3[Interest],1,1):PaymentSchedule3[[#This Row],[Interest]]),"")</f>
        <v/>
      </c>
    </row>
    <row r="274" spans="2:11" ht="15.6" x14ac:dyDescent="0.3">
      <c r="B274" s="13" t="str">
        <f>IF(LoanIsGood,IF(ROW()-ROW(PaymentSchedule3[[#Headers],[Payment Number]])&gt;ScheduledNumberOfPayments,"",ROW()-ROW(PaymentSchedule3[[#Headers],[Payment Number]])),"")</f>
        <v/>
      </c>
      <c r="C274" s="14" t="str">
        <f>IF(PaymentSchedule3[[#This Row],[Payment Number]]&lt;&gt;"",EOMONTH(LoanStartDate,ROW(PaymentSchedule3[[#This Row],[Payment Number]])-ROW(PaymentSchedule3[[#Headers],[Payment Number]])-2)+DAY(LoanStartDate),"")</f>
        <v/>
      </c>
      <c r="D274" s="15" t="str">
        <f>IF(PaymentSchedule3[[#This Row],[Payment Number]]&lt;&gt;"",IF(ROW()-ROW(PaymentSchedule3[[#Headers],[Beginning
Balance]])=1,LoanAmount,INDEX(PaymentSchedule3[Ending
Balance],ROW()-ROW(PaymentSchedule3[[#Headers],[Beginning
Balance]])-1)),"")</f>
        <v/>
      </c>
      <c r="E274" s="15" t="str">
        <f>IF(PaymentSchedule3[[#This Row],[Payment Number]]&lt;&gt;"",ScheduledPayment,"")</f>
        <v/>
      </c>
      <c r="F274"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4"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4" s="15" t="str">
        <f>IF(PaymentSchedule3[[#This Row],[Payment Number]]&lt;&gt;"",PaymentSchedule3[[#This Row],[Total
Payment]]-PaymentSchedule3[[#This Row],[Interest]],"")</f>
        <v/>
      </c>
      <c r="I274" s="15" t="str">
        <f>IF(PaymentSchedule3[[#This Row],[Payment Number]]&lt;&gt;"",PaymentSchedule3[[#This Row],[Beginning
Balance]]*(InterestRate/PaymentsPerYear),"")</f>
        <v/>
      </c>
      <c r="J274" s="15" t="str">
        <f>IF(PaymentSchedule3[[#This Row],[Payment Number]]&lt;&gt;"",IF(PaymentSchedule3[[#This Row],[Scheduled Payment]]+PaymentSchedule3[[#This Row],[Extra
Payment]]&lt;=PaymentSchedule3[[#This Row],[Beginning
Balance]],PaymentSchedule3[[#This Row],[Beginning
Balance]]-PaymentSchedule3[[#This Row],[Principal]],0),"")</f>
        <v/>
      </c>
      <c r="K274" s="15" t="str">
        <f>IF(PaymentSchedule3[[#This Row],[Payment Number]]&lt;&gt;"",SUM(INDEX(PaymentSchedule3[Interest],1,1):PaymentSchedule3[[#This Row],[Interest]]),"")</f>
        <v/>
      </c>
    </row>
    <row r="275" spans="2:11" ht="15.6" x14ac:dyDescent="0.3">
      <c r="B275" s="13" t="str">
        <f>IF(LoanIsGood,IF(ROW()-ROW(PaymentSchedule3[[#Headers],[Payment Number]])&gt;ScheduledNumberOfPayments,"",ROW()-ROW(PaymentSchedule3[[#Headers],[Payment Number]])),"")</f>
        <v/>
      </c>
      <c r="C275" s="14" t="str">
        <f>IF(PaymentSchedule3[[#This Row],[Payment Number]]&lt;&gt;"",EOMONTH(LoanStartDate,ROW(PaymentSchedule3[[#This Row],[Payment Number]])-ROW(PaymentSchedule3[[#Headers],[Payment Number]])-2)+DAY(LoanStartDate),"")</f>
        <v/>
      </c>
      <c r="D275" s="15" t="str">
        <f>IF(PaymentSchedule3[[#This Row],[Payment Number]]&lt;&gt;"",IF(ROW()-ROW(PaymentSchedule3[[#Headers],[Beginning
Balance]])=1,LoanAmount,INDEX(PaymentSchedule3[Ending
Balance],ROW()-ROW(PaymentSchedule3[[#Headers],[Beginning
Balance]])-1)),"")</f>
        <v/>
      </c>
      <c r="E275" s="15" t="str">
        <f>IF(PaymentSchedule3[[#This Row],[Payment Number]]&lt;&gt;"",ScheduledPayment,"")</f>
        <v/>
      </c>
      <c r="F275"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5"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5" s="15" t="str">
        <f>IF(PaymentSchedule3[[#This Row],[Payment Number]]&lt;&gt;"",PaymentSchedule3[[#This Row],[Total
Payment]]-PaymentSchedule3[[#This Row],[Interest]],"")</f>
        <v/>
      </c>
      <c r="I275" s="15" t="str">
        <f>IF(PaymentSchedule3[[#This Row],[Payment Number]]&lt;&gt;"",PaymentSchedule3[[#This Row],[Beginning
Balance]]*(InterestRate/PaymentsPerYear),"")</f>
        <v/>
      </c>
      <c r="J275" s="15" t="str">
        <f>IF(PaymentSchedule3[[#This Row],[Payment Number]]&lt;&gt;"",IF(PaymentSchedule3[[#This Row],[Scheduled Payment]]+PaymentSchedule3[[#This Row],[Extra
Payment]]&lt;=PaymentSchedule3[[#This Row],[Beginning
Balance]],PaymentSchedule3[[#This Row],[Beginning
Balance]]-PaymentSchedule3[[#This Row],[Principal]],0),"")</f>
        <v/>
      </c>
      <c r="K275" s="15" t="str">
        <f>IF(PaymentSchedule3[[#This Row],[Payment Number]]&lt;&gt;"",SUM(INDEX(PaymentSchedule3[Interest],1,1):PaymentSchedule3[[#This Row],[Interest]]),"")</f>
        <v/>
      </c>
    </row>
    <row r="276" spans="2:11" ht="15.6" x14ac:dyDescent="0.3">
      <c r="B276" s="13" t="str">
        <f>IF(LoanIsGood,IF(ROW()-ROW(PaymentSchedule3[[#Headers],[Payment Number]])&gt;ScheduledNumberOfPayments,"",ROW()-ROW(PaymentSchedule3[[#Headers],[Payment Number]])),"")</f>
        <v/>
      </c>
      <c r="C276" s="14" t="str">
        <f>IF(PaymentSchedule3[[#This Row],[Payment Number]]&lt;&gt;"",EOMONTH(LoanStartDate,ROW(PaymentSchedule3[[#This Row],[Payment Number]])-ROW(PaymentSchedule3[[#Headers],[Payment Number]])-2)+DAY(LoanStartDate),"")</f>
        <v/>
      </c>
      <c r="D276" s="15" t="str">
        <f>IF(PaymentSchedule3[[#This Row],[Payment Number]]&lt;&gt;"",IF(ROW()-ROW(PaymentSchedule3[[#Headers],[Beginning
Balance]])=1,LoanAmount,INDEX(PaymentSchedule3[Ending
Balance],ROW()-ROW(PaymentSchedule3[[#Headers],[Beginning
Balance]])-1)),"")</f>
        <v/>
      </c>
      <c r="E276" s="15" t="str">
        <f>IF(PaymentSchedule3[[#This Row],[Payment Number]]&lt;&gt;"",ScheduledPayment,"")</f>
        <v/>
      </c>
      <c r="F276" s="15"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6" s="15"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6" s="15" t="str">
        <f>IF(PaymentSchedule3[[#This Row],[Payment Number]]&lt;&gt;"",PaymentSchedule3[[#This Row],[Total
Payment]]-PaymentSchedule3[[#This Row],[Interest]],"")</f>
        <v/>
      </c>
      <c r="I276" s="15" t="str">
        <f>IF(PaymentSchedule3[[#This Row],[Payment Number]]&lt;&gt;"",PaymentSchedule3[[#This Row],[Beginning
Balance]]*(InterestRate/PaymentsPerYear),"")</f>
        <v/>
      </c>
      <c r="J276" s="15" t="str">
        <f>IF(PaymentSchedule3[[#This Row],[Payment Number]]&lt;&gt;"",IF(PaymentSchedule3[[#This Row],[Scheduled Payment]]+PaymentSchedule3[[#This Row],[Extra
Payment]]&lt;=PaymentSchedule3[[#This Row],[Beginning
Balance]],PaymentSchedule3[[#This Row],[Beginning
Balance]]-PaymentSchedule3[[#This Row],[Principal]],0),"")</f>
        <v/>
      </c>
      <c r="K276" s="15" t="str">
        <f>IF(PaymentSchedule3[[#This Row],[Payment Number]]&lt;&gt;"",SUM(INDEX(PaymentSchedule3[Interest],1,1):PaymentSchedule3[[#This Row],[Interest]]),"")</f>
        <v/>
      </c>
    </row>
    <row r="277" spans="2:11" x14ac:dyDescent="0.3">
      <c r="B277" s="81" t="str">
        <f>IF(LoanIsGood,IF(ROW()-ROW(PaymentSchedule3[[#Headers],[Payment Number]])&gt;ScheduledNumberOfPayments,"",ROW()-ROW(PaymentSchedule3[[#Headers],[Payment Number]])),"")</f>
        <v/>
      </c>
      <c r="C277" s="82" t="str">
        <f>IF(PaymentSchedule3[[#This Row],[Payment Number]]&lt;&gt;"",EOMONTH(LoanStartDate,ROW(PaymentSchedule3[[#This Row],[Payment Number]])-ROW(PaymentSchedule3[[#Headers],[Payment Number]])-2)+DAY(LoanStartDate),"")</f>
        <v/>
      </c>
      <c r="D277" s="83" t="str">
        <f>IF(PaymentSchedule3[[#This Row],[Payment Number]]&lt;&gt;"",IF(ROW()-ROW(PaymentSchedule3[[#Headers],[Beginning
Balance]])=1,LoanAmount,INDEX(PaymentSchedule3[Ending
Balance],ROW()-ROW(PaymentSchedule3[[#Headers],[Beginning
Balance]])-1)),"")</f>
        <v/>
      </c>
      <c r="E277" s="83" t="str">
        <f>IF(PaymentSchedule3[[#This Row],[Payment Number]]&lt;&gt;"",ScheduledPayment,"")</f>
        <v/>
      </c>
      <c r="F277" s="83"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7" s="83"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7" s="83" t="str">
        <f>IF(PaymentSchedule3[[#This Row],[Payment Number]]&lt;&gt;"",PaymentSchedule3[[#This Row],[Total
Payment]]-PaymentSchedule3[[#This Row],[Interest]],"")</f>
        <v/>
      </c>
      <c r="I277" s="83" t="str">
        <f>IF(PaymentSchedule3[[#This Row],[Payment Number]]&lt;&gt;"",PaymentSchedule3[[#This Row],[Beginning
Balance]]*(InterestRate/PaymentsPerYear),"")</f>
        <v/>
      </c>
      <c r="J277" s="83" t="str">
        <f>IF(PaymentSchedule3[[#This Row],[Payment Number]]&lt;&gt;"",IF(PaymentSchedule3[[#This Row],[Scheduled Payment]]+PaymentSchedule3[[#This Row],[Extra
Payment]]&lt;=PaymentSchedule3[[#This Row],[Beginning
Balance]],PaymentSchedule3[[#This Row],[Beginning
Balance]]-PaymentSchedule3[[#This Row],[Principal]],0),"")</f>
        <v/>
      </c>
      <c r="K277" s="83" t="str">
        <f>IF(PaymentSchedule3[[#This Row],[Payment Number]]&lt;&gt;"",SUM(INDEX(PaymentSchedule3[Interest],1,1):PaymentSchedule3[[#This Row],[Interest]]),"")</f>
        <v/>
      </c>
    </row>
    <row r="278" spans="2:11" x14ac:dyDescent="0.3">
      <c r="B278" s="81" t="str">
        <f>IF(LoanIsGood,IF(ROW()-ROW(PaymentSchedule3[[#Headers],[Payment Number]])&gt;ScheduledNumberOfPayments,"",ROW()-ROW(PaymentSchedule3[[#Headers],[Payment Number]])),"")</f>
        <v/>
      </c>
      <c r="C278" s="82" t="str">
        <f>IF(PaymentSchedule3[[#This Row],[Payment Number]]&lt;&gt;"",EOMONTH(LoanStartDate,ROW(PaymentSchedule3[[#This Row],[Payment Number]])-ROW(PaymentSchedule3[[#Headers],[Payment Number]])-2)+DAY(LoanStartDate),"")</f>
        <v/>
      </c>
      <c r="D278" s="83" t="str">
        <f>IF(PaymentSchedule3[[#This Row],[Payment Number]]&lt;&gt;"",IF(ROW()-ROW(PaymentSchedule3[[#Headers],[Beginning
Balance]])=1,LoanAmount,INDEX(PaymentSchedule3[Ending
Balance],ROW()-ROW(PaymentSchedule3[[#Headers],[Beginning
Balance]])-1)),"")</f>
        <v/>
      </c>
      <c r="E278" s="83" t="str">
        <f>IF(PaymentSchedule3[[#This Row],[Payment Number]]&lt;&gt;"",ScheduledPayment,"")</f>
        <v/>
      </c>
      <c r="F278" s="83"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8" s="83"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8" s="83" t="str">
        <f>IF(PaymentSchedule3[[#This Row],[Payment Number]]&lt;&gt;"",PaymentSchedule3[[#This Row],[Total
Payment]]-PaymentSchedule3[[#This Row],[Interest]],"")</f>
        <v/>
      </c>
      <c r="I278" s="83" t="str">
        <f>IF(PaymentSchedule3[[#This Row],[Payment Number]]&lt;&gt;"",PaymentSchedule3[[#This Row],[Beginning
Balance]]*(InterestRate/PaymentsPerYear),"")</f>
        <v/>
      </c>
      <c r="J278" s="83" t="str">
        <f>IF(PaymentSchedule3[[#This Row],[Payment Number]]&lt;&gt;"",IF(PaymentSchedule3[[#This Row],[Scheduled Payment]]+PaymentSchedule3[[#This Row],[Extra
Payment]]&lt;=PaymentSchedule3[[#This Row],[Beginning
Balance]],PaymentSchedule3[[#This Row],[Beginning
Balance]]-PaymentSchedule3[[#This Row],[Principal]],0),"")</f>
        <v/>
      </c>
      <c r="K278" s="83" t="str">
        <f>IF(PaymentSchedule3[[#This Row],[Payment Number]]&lt;&gt;"",SUM(INDEX(PaymentSchedule3[Interest],1,1):PaymentSchedule3[[#This Row],[Interest]]),"")</f>
        <v/>
      </c>
    </row>
    <row r="279" spans="2:11" x14ac:dyDescent="0.3">
      <c r="B279" s="81" t="str">
        <f>IF(LoanIsGood,IF(ROW()-ROW(PaymentSchedule3[[#Headers],[Payment Number]])&gt;ScheduledNumberOfPayments,"",ROW()-ROW(PaymentSchedule3[[#Headers],[Payment Number]])),"")</f>
        <v/>
      </c>
      <c r="C279" s="82" t="str">
        <f>IF(PaymentSchedule3[[#This Row],[Payment Number]]&lt;&gt;"",EOMONTH(LoanStartDate,ROW(PaymentSchedule3[[#This Row],[Payment Number]])-ROW(PaymentSchedule3[[#Headers],[Payment Number]])-2)+DAY(LoanStartDate),"")</f>
        <v/>
      </c>
      <c r="D279" s="83" t="str">
        <f>IF(PaymentSchedule3[[#This Row],[Payment Number]]&lt;&gt;"",IF(ROW()-ROW(PaymentSchedule3[[#Headers],[Beginning
Balance]])=1,LoanAmount,INDEX(PaymentSchedule3[Ending
Balance],ROW()-ROW(PaymentSchedule3[[#Headers],[Beginning
Balance]])-1)),"")</f>
        <v/>
      </c>
      <c r="E279" s="83" t="str">
        <f>IF(PaymentSchedule3[[#This Row],[Payment Number]]&lt;&gt;"",ScheduledPayment,"")</f>
        <v/>
      </c>
      <c r="F279" s="83"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79" s="83"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79" s="83" t="str">
        <f>IF(PaymentSchedule3[[#This Row],[Payment Number]]&lt;&gt;"",PaymentSchedule3[[#This Row],[Total
Payment]]-PaymentSchedule3[[#This Row],[Interest]],"")</f>
        <v/>
      </c>
      <c r="I279" s="83" t="str">
        <f>IF(PaymentSchedule3[[#This Row],[Payment Number]]&lt;&gt;"",PaymentSchedule3[[#This Row],[Beginning
Balance]]*(InterestRate/PaymentsPerYear),"")</f>
        <v/>
      </c>
      <c r="J279" s="83" t="str">
        <f>IF(PaymentSchedule3[[#This Row],[Payment Number]]&lt;&gt;"",IF(PaymentSchedule3[[#This Row],[Scheduled Payment]]+PaymentSchedule3[[#This Row],[Extra
Payment]]&lt;=PaymentSchedule3[[#This Row],[Beginning
Balance]],PaymentSchedule3[[#This Row],[Beginning
Balance]]-PaymentSchedule3[[#This Row],[Principal]],0),"")</f>
        <v/>
      </c>
      <c r="K279" s="83" t="str">
        <f>IF(PaymentSchedule3[[#This Row],[Payment Number]]&lt;&gt;"",SUM(INDEX(PaymentSchedule3[Interest],1,1):PaymentSchedule3[[#This Row],[Interest]]),"")</f>
        <v/>
      </c>
    </row>
    <row r="280" spans="2:11" x14ac:dyDescent="0.3">
      <c r="B280" s="81" t="str">
        <f>IF(LoanIsGood,IF(ROW()-ROW(PaymentSchedule3[[#Headers],[Payment Number]])&gt;ScheduledNumberOfPayments,"",ROW()-ROW(PaymentSchedule3[[#Headers],[Payment Number]])),"")</f>
        <v/>
      </c>
      <c r="C280" s="82" t="str">
        <f>IF(PaymentSchedule3[[#This Row],[Payment Number]]&lt;&gt;"",EOMONTH(LoanStartDate,ROW(PaymentSchedule3[[#This Row],[Payment Number]])-ROW(PaymentSchedule3[[#Headers],[Payment Number]])-2)+DAY(LoanStartDate),"")</f>
        <v/>
      </c>
      <c r="D280" s="83" t="str">
        <f>IF(PaymentSchedule3[[#This Row],[Payment Number]]&lt;&gt;"",IF(ROW()-ROW(PaymentSchedule3[[#Headers],[Beginning
Balance]])=1,LoanAmount,INDEX(PaymentSchedule3[Ending
Balance],ROW()-ROW(PaymentSchedule3[[#Headers],[Beginning
Balance]])-1)),"")</f>
        <v/>
      </c>
      <c r="E280" s="83" t="str">
        <f>IF(PaymentSchedule3[[#This Row],[Payment Number]]&lt;&gt;"",ScheduledPayment,"")</f>
        <v/>
      </c>
      <c r="F280" s="83"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0" s="83"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0" s="83" t="str">
        <f>IF(PaymentSchedule3[[#This Row],[Payment Number]]&lt;&gt;"",PaymentSchedule3[[#This Row],[Total
Payment]]-PaymentSchedule3[[#This Row],[Interest]],"")</f>
        <v/>
      </c>
      <c r="I280" s="83" t="str">
        <f>IF(PaymentSchedule3[[#This Row],[Payment Number]]&lt;&gt;"",PaymentSchedule3[[#This Row],[Beginning
Balance]]*(InterestRate/PaymentsPerYear),"")</f>
        <v/>
      </c>
      <c r="J280" s="83" t="str">
        <f>IF(PaymentSchedule3[[#This Row],[Payment Number]]&lt;&gt;"",IF(PaymentSchedule3[[#This Row],[Scheduled Payment]]+PaymentSchedule3[[#This Row],[Extra
Payment]]&lt;=PaymentSchedule3[[#This Row],[Beginning
Balance]],PaymentSchedule3[[#This Row],[Beginning
Balance]]-PaymentSchedule3[[#This Row],[Principal]],0),"")</f>
        <v/>
      </c>
      <c r="K280" s="83" t="str">
        <f>IF(PaymentSchedule3[[#This Row],[Payment Number]]&lt;&gt;"",SUM(INDEX(PaymentSchedule3[Interest],1,1):PaymentSchedule3[[#This Row],[Interest]]),"")</f>
        <v/>
      </c>
    </row>
    <row r="281" spans="2:11" x14ac:dyDescent="0.3">
      <c r="B281" s="81" t="str">
        <f>IF(LoanIsGood,IF(ROW()-ROW(PaymentSchedule3[[#Headers],[Payment Number]])&gt;ScheduledNumberOfPayments,"",ROW()-ROW(PaymentSchedule3[[#Headers],[Payment Number]])),"")</f>
        <v/>
      </c>
      <c r="C281" s="82" t="str">
        <f>IF(PaymentSchedule3[[#This Row],[Payment Number]]&lt;&gt;"",EOMONTH(LoanStartDate,ROW(PaymentSchedule3[[#This Row],[Payment Number]])-ROW(PaymentSchedule3[[#Headers],[Payment Number]])-2)+DAY(LoanStartDate),"")</f>
        <v/>
      </c>
      <c r="D281" s="83" t="str">
        <f>IF(PaymentSchedule3[[#This Row],[Payment Number]]&lt;&gt;"",IF(ROW()-ROW(PaymentSchedule3[[#Headers],[Beginning
Balance]])=1,LoanAmount,INDEX(PaymentSchedule3[Ending
Balance],ROW()-ROW(PaymentSchedule3[[#Headers],[Beginning
Balance]])-1)),"")</f>
        <v/>
      </c>
      <c r="E281" s="83" t="str">
        <f>IF(PaymentSchedule3[[#This Row],[Payment Number]]&lt;&gt;"",ScheduledPayment,"")</f>
        <v/>
      </c>
      <c r="F281" s="83"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1" s="83"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1" s="83" t="str">
        <f>IF(PaymentSchedule3[[#This Row],[Payment Number]]&lt;&gt;"",PaymentSchedule3[[#This Row],[Total
Payment]]-PaymentSchedule3[[#This Row],[Interest]],"")</f>
        <v/>
      </c>
      <c r="I281" s="83" t="str">
        <f>IF(PaymentSchedule3[[#This Row],[Payment Number]]&lt;&gt;"",PaymentSchedule3[[#This Row],[Beginning
Balance]]*(InterestRate/PaymentsPerYear),"")</f>
        <v/>
      </c>
      <c r="J281" s="83" t="str">
        <f>IF(PaymentSchedule3[[#This Row],[Payment Number]]&lt;&gt;"",IF(PaymentSchedule3[[#This Row],[Scheduled Payment]]+PaymentSchedule3[[#This Row],[Extra
Payment]]&lt;=PaymentSchedule3[[#This Row],[Beginning
Balance]],PaymentSchedule3[[#This Row],[Beginning
Balance]]-PaymentSchedule3[[#This Row],[Principal]],0),"")</f>
        <v/>
      </c>
      <c r="K281" s="83" t="str">
        <f>IF(PaymentSchedule3[[#This Row],[Payment Number]]&lt;&gt;"",SUM(INDEX(PaymentSchedule3[Interest],1,1):PaymentSchedule3[[#This Row],[Interest]]),"")</f>
        <v/>
      </c>
    </row>
    <row r="282" spans="2:11" x14ac:dyDescent="0.3">
      <c r="B282" s="81" t="str">
        <f>IF(LoanIsGood,IF(ROW()-ROW(PaymentSchedule3[[#Headers],[Payment Number]])&gt;ScheduledNumberOfPayments,"",ROW()-ROW(PaymentSchedule3[[#Headers],[Payment Number]])),"")</f>
        <v/>
      </c>
      <c r="C282" s="82" t="str">
        <f>IF(PaymentSchedule3[[#This Row],[Payment Number]]&lt;&gt;"",EOMONTH(LoanStartDate,ROW(PaymentSchedule3[[#This Row],[Payment Number]])-ROW(PaymentSchedule3[[#Headers],[Payment Number]])-2)+DAY(LoanStartDate),"")</f>
        <v/>
      </c>
      <c r="D282" s="83" t="str">
        <f>IF(PaymentSchedule3[[#This Row],[Payment Number]]&lt;&gt;"",IF(ROW()-ROW(PaymentSchedule3[[#Headers],[Beginning
Balance]])=1,LoanAmount,INDEX(PaymentSchedule3[Ending
Balance],ROW()-ROW(PaymentSchedule3[[#Headers],[Beginning
Balance]])-1)),"")</f>
        <v/>
      </c>
      <c r="E282" s="83" t="str">
        <f>IF(PaymentSchedule3[[#This Row],[Payment Number]]&lt;&gt;"",ScheduledPayment,"")</f>
        <v/>
      </c>
      <c r="F282" s="83"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2" s="83"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2" s="83" t="str">
        <f>IF(PaymentSchedule3[[#This Row],[Payment Number]]&lt;&gt;"",PaymentSchedule3[[#This Row],[Total
Payment]]-PaymentSchedule3[[#This Row],[Interest]],"")</f>
        <v/>
      </c>
      <c r="I282" s="83" t="str">
        <f>IF(PaymentSchedule3[[#This Row],[Payment Number]]&lt;&gt;"",PaymentSchedule3[[#This Row],[Beginning
Balance]]*(InterestRate/PaymentsPerYear),"")</f>
        <v/>
      </c>
      <c r="J282" s="83" t="str">
        <f>IF(PaymentSchedule3[[#This Row],[Payment Number]]&lt;&gt;"",IF(PaymentSchedule3[[#This Row],[Scheduled Payment]]+PaymentSchedule3[[#This Row],[Extra
Payment]]&lt;=PaymentSchedule3[[#This Row],[Beginning
Balance]],PaymentSchedule3[[#This Row],[Beginning
Balance]]-PaymentSchedule3[[#This Row],[Principal]],0),"")</f>
        <v/>
      </c>
      <c r="K282" s="83" t="str">
        <f>IF(PaymentSchedule3[[#This Row],[Payment Number]]&lt;&gt;"",SUM(INDEX(PaymentSchedule3[Interest],1,1):PaymentSchedule3[[#This Row],[Interest]]),"")</f>
        <v/>
      </c>
    </row>
    <row r="283" spans="2:11" x14ac:dyDescent="0.3">
      <c r="B283" s="81" t="str">
        <f>IF(LoanIsGood,IF(ROW()-ROW(PaymentSchedule3[[#Headers],[Payment Number]])&gt;ScheduledNumberOfPayments,"",ROW()-ROW(PaymentSchedule3[[#Headers],[Payment Number]])),"")</f>
        <v/>
      </c>
      <c r="C283" s="82" t="str">
        <f>IF(PaymentSchedule3[[#This Row],[Payment Number]]&lt;&gt;"",EOMONTH(LoanStartDate,ROW(PaymentSchedule3[[#This Row],[Payment Number]])-ROW(PaymentSchedule3[[#Headers],[Payment Number]])-2)+DAY(LoanStartDate),"")</f>
        <v/>
      </c>
      <c r="D283" s="83" t="str">
        <f>IF(PaymentSchedule3[[#This Row],[Payment Number]]&lt;&gt;"",IF(ROW()-ROW(PaymentSchedule3[[#Headers],[Beginning
Balance]])=1,LoanAmount,INDEX(PaymentSchedule3[Ending
Balance],ROW()-ROW(PaymentSchedule3[[#Headers],[Beginning
Balance]])-1)),"")</f>
        <v/>
      </c>
      <c r="E283" s="83" t="str">
        <f>IF(PaymentSchedule3[[#This Row],[Payment Number]]&lt;&gt;"",ScheduledPayment,"")</f>
        <v/>
      </c>
      <c r="F283" s="83"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3" s="83"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3" s="83" t="str">
        <f>IF(PaymentSchedule3[[#This Row],[Payment Number]]&lt;&gt;"",PaymentSchedule3[[#This Row],[Total
Payment]]-PaymentSchedule3[[#This Row],[Interest]],"")</f>
        <v/>
      </c>
      <c r="I283" s="83" t="str">
        <f>IF(PaymentSchedule3[[#This Row],[Payment Number]]&lt;&gt;"",PaymentSchedule3[[#This Row],[Beginning
Balance]]*(InterestRate/PaymentsPerYear),"")</f>
        <v/>
      </c>
      <c r="J283" s="83" t="str">
        <f>IF(PaymentSchedule3[[#This Row],[Payment Number]]&lt;&gt;"",IF(PaymentSchedule3[[#This Row],[Scheduled Payment]]+PaymentSchedule3[[#This Row],[Extra
Payment]]&lt;=PaymentSchedule3[[#This Row],[Beginning
Balance]],PaymentSchedule3[[#This Row],[Beginning
Balance]]-PaymentSchedule3[[#This Row],[Principal]],0),"")</f>
        <v/>
      </c>
      <c r="K283" s="83" t="str">
        <f>IF(PaymentSchedule3[[#This Row],[Payment Number]]&lt;&gt;"",SUM(INDEX(PaymentSchedule3[Interest],1,1):PaymentSchedule3[[#This Row],[Interest]]),"")</f>
        <v/>
      </c>
    </row>
    <row r="284" spans="2:11" x14ac:dyDescent="0.3">
      <c r="B284" s="81" t="str">
        <f>IF(LoanIsGood,IF(ROW()-ROW(PaymentSchedule3[[#Headers],[Payment Number]])&gt;ScheduledNumberOfPayments,"",ROW()-ROW(PaymentSchedule3[[#Headers],[Payment Number]])),"")</f>
        <v/>
      </c>
      <c r="C284" s="82" t="str">
        <f>IF(PaymentSchedule3[[#This Row],[Payment Number]]&lt;&gt;"",EOMONTH(LoanStartDate,ROW(PaymentSchedule3[[#This Row],[Payment Number]])-ROW(PaymentSchedule3[[#Headers],[Payment Number]])-2)+DAY(LoanStartDate),"")</f>
        <v/>
      </c>
      <c r="D284" s="83" t="str">
        <f>IF(PaymentSchedule3[[#This Row],[Payment Number]]&lt;&gt;"",IF(ROW()-ROW(PaymentSchedule3[[#Headers],[Beginning
Balance]])=1,LoanAmount,INDEX(PaymentSchedule3[Ending
Balance],ROW()-ROW(PaymentSchedule3[[#Headers],[Beginning
Balance]])-1)),"")</f>
        <v/>
      </c>
      <c r="E284" s="83" t="str">
        <f>IF(PaymentSchedule3[[#This Row],[Payment Number]]&lt;&gt;"",ScheduledPayment,"")</f>
        <v/>
      </c>
      <c r="F284" s="83"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4" s="83"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4" s="83" t="str">
        <f>IF(PaymentSchedule3[[#This Row],[Payment Number]]&lt;&gt;"",PaymentSchedule3[[#This Row],[Total
Payment]]-PaymentSchedule3[[#This Row],[Interest]],"")</f>
        <v/>
      </c>
      <c r="I284" s="83" t="str">
        <f>IF(PaymentSchedule3[[#This Row],[Payment Number]]&lt;&gt;"",PaymentSchedule3[[#This Row],[Beginning
Balance]]*(InterestRate/PaymentsPerYear),"")</f>
        <v/>
      </c>
      <c r="J284" s="83" t="str">
        <f>IF(PaymentSchedule3[[#This Row],[Payment Number]]&lt;&gt;"",IF(PaymentSchedule3[[#This Row],[Scheduled Payment]]+PaymentSchedule3[[#This Row],[Extra
Payment]]&lt;=PaymentSchedule3[[#This Row],[Beginning
Balance]],PaymentSchedule3[[#This Row],[Beginning
Balance]]-PaymentSchedule3[[#This Row],[Principal]],0),"")</f>
        <v/>
      </c>
      <c r="K284" s="83" t="str">
        <f>IF(PaymentSchedule3[[#This Row],[Payment Number]]&lt;&gt;"",SUM(INDEX(PaymentSchedule3[Interest],1,1):PaymentSchedule3[[#This Row],[Interest]]),"")</f>
        <v/>
      </c>
    </row>
    <row r="285" spans="2:11" x14ac:dyDescent="0.3">
      <c r="B285" s="81" t="str">
        <f>IF(LoanIsGood,IF(ROW()-ROW(PaymentSchedule3[[#Headers],[Payment Number]])&gt;ScheduledNumberOfPayments,"",ROW()-ROW(PaymentSchedule3[[#Headers],[Payment Number]])),"")</f>
        <v/>
      </c>
      <c r="C285" s="82" t="str">
        <f>IF(PaymentSchedule3[[#This Row],[Payment Number]]&lt;&gt;"",EOMONTH(LoanStartDate,ROW(PaymentSchedule3[[#This Row],[Payment Number]])-ROW(PaymentSchedule3[[#Headers],[Payment Number]])-2)+DAY(LoanStartDate),"")</f>
        <v/>
      </c>
      <c r="D285" s="83" t="str">
        <f>IF(PaymentSchedule3[[#This Row],[Payment Number]]&lt;&gt;"",IF(ROW()-ROW(PaymentSchedule3[[#Headers],[Beginning
Balance]])=1,LoanAmount,INDEX(PaymentSchedule3[Ending
Balance],ROW()-ROW(PaymentSchedule3[[#Headers],[Beginning
Balance]])-1)),"")</f>
        <v/>
      </c>
      <c r="E285" s="83" t="str">
        <f>IF(PaymentSchedule3[[#This Row],[Payment Number]]&lt;&gt;"",ScheduledPayment,"")</f>
        <v/>
      </c>
      <c r="F285" s="83"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5" s="83"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5" s="83" t="str">
        <f>IF(PaymentSchedule3[[#This Row],[Payment Number]]&lt;&gt;"",PaymentSchedule3[[#This Row],[Total
Payment]]-PaymentSchedule3[[#This Row],[Interest]],"")</f>
        <v/>
      </c>
      <c r="I285" s="83" t="str">
        <f>IF(PaymentSchedule3[[#This Row],[Payment Number]]&lt;&gt;"",PaymentSchedule3[[#This Row],[Beginning
Balance]]*(InterestRate/PaymentsPerYear),"")</f>
        <v/>
      </c>
      <c r="J285" s="83" t="str">
        <f>IF(PaymentSchedule3[[#This Row],[Payment Number]]&lt;&gt;"",IF(PaymentSchedule3[[#This Row],[Scheduled Payment]]+PaymentSchedule3[[#This Row],[Extra
Payment]]&lt;=PaymentSchedule3[[#This Row],[Beginning
Balance]],PaymentSchedule3[[#This Row],[Beginning
Balance]]-PaymentSchedule3[[#This Row],[Principal]],0),"")</f>
        <v/>
      </c>
      <c r="K285" s="83" t="str">
        <f>IF(PaymentSchedule3[[#This Row],[Payment Number]]&lt;&gt;"",SUM(INDEX(PaymentSchedule3[Interest],1,1):PaymentSchedule3[[#This Row],[Interest]]),"")</f>
        <v/>
      </c>
    </row>
    <row r="286" spans="2:11" x14ac:dyDescent="0.3">
      <c r="B286" s="81" t="str">
        <f>IF(LoanIsGood,IF(ROW()-ROW(PaymentSchedule3[[#Headers],[Payment Number]])&gt;ScheduledNumberOfPayments,"",ROW()-ROW(PaymentSchedule3[[#Headers],[Payment Number]])),"")</f>
        <v/>
      </c>
      <c r="C286" s="82" t="str">
        <f>IF(PaymentSchedule3[[#This Row],[Payment Number]]&lt;&gt;"",EOMONTH(LoanStartDate,ROW(PaymentSchedule3[[#This Row],[Payment Number]])-ROW(PaymentSchedule3[[#Headers],[Payment Number]])-2)+DAY(LoanStartDate),"")</f>
        <v/>
      </c>
      <c r="D286" s="83" t="str">
        <f>IF(PaymentSchedule3[[#This Row],[Payment Number]]&lt;&gt;"",IF(ROW()-ROW(PaymentSchedule3[[#Headers],[Beginning
Balance]])=1,LoanAmount,INDEX(PaymentSchedule3[Ending
Balance],ROW()-ROW(PaymentSchedule3[[#Headers],[Beginning
Balance]])-1)),"")</f>
        <v/>
      </c>
      <c r="E286" s="83" t="str">
        <f>IF(PaymentSchedule3[[#This Row],[Payment Number]]&lt;&gt;"",ScheduledPayment,"")</f>
        <v/>
      </c>
      <c r="F286" s="83"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6" s="83"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6" s="83" t="str">
        <f>IF(PaymentSchedule3[[#This Row],[Payment Number]]&lt;&gt;"",PaymentSchedule3[[#This Row],[Total
Payment]]-PaymentSchedule3[[#This Row],[Interest]],"")</f>
        <v/>
      </c>
      <c r="I286" s="83" t="str">
        <f>IF(PaymentSchedule3[[#This Row],[Payment Number]]&lt;&gt;"",PaymentSchedule3[[#This Row],[Beginning
Balance]]*(InterestRate/PaymentsPerYear),"")</f>
        <v/>
      </c>
      <c r="J286" s="83" t="str">
        <f>IF(PaymentSchedule3[[#This Row],[Payment Number]]&lt;&gt;"",IF(PaymentSchedule3[[#This Row],[Scheduled Payment]]+PaymentSchedule3[[#This Row],[Extra
Payment]]&lt;=PaymentSchedule3[[#This Row],[Beginning
Balance]],PaymentSchedule3[[#This Row],[Beginning
Balance]]-PaymentSchedule3[[#This Row],[Principal]],0),"")</f>
        <v/>
      </c>
      <c r="K286" s="83" t="str">
        <f>IF(PaymentSchedule3[[#This Row],[Payment Number]]&lt;&gt;"",SUM(INDEX(PaymentSchedule3[Interest],1,1):PaymentSchedule3[[#This Row],[Interest]]),"")</f>
        <v/>
      </c>
    </row>
    <row r="287" spans="2:11" x14ac:dyDescent="0.3">
      <c r="B287" s="81" t="str">
        <f>IF(LoanIsGood,IF(ROW()-ROW(PaymentSchedule3[[#Headers],[Payment Number]])&gt;ScheduledNumberOfPayments,"",ROW()-ROW(PaymentSchedule3[[#Headers],[Payment Number]])),"")</f>
        <v/>
      </c>
      <c r="C287" s="82" t="str">
        <f>IF(PaymentSchedule3[[#This Row],[Payment Number]]&lt;&gt;"",EOMONTH(LoanStartDate,ROW(PaymentSchedule3[[#This Row],[Payment Number]])-ROW(PaymentSchedule3[[#Headers],[Payment Number]])-2)+DAY(LoanStartDate),"")</f>
        <v/>
      </c>
      <c r="D287" s="83" t="str">
        <f>IF(PaymentSchedule3[[#This Row],[Payment Number]]&lt;&gt;"",IF(ROW()-ROW(PaymentSchedule3[[#Headers],[Beginning
Balance]])=1,LoanAmount,INDEX(PaymentSchedule3[Ending
Balance],ROW()-ROW(PaymentSchedule3[[#Headers],[Beginning
Balance]])-1)),"")</f>
        <v/>
      </c>
      <c r="E287" s="83" t="str">
        <f>IF(PaymentSchedule3[[#This Row],[Payment Number]]&lt;&gt;"",ScheduledPayment,"")</f>
        <v/>
      </c>
      <c r="F287" s="83"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7" s="83"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7" s="83" t="str">
        <f>IF(PaymentSchedule3[[#This Row],[Payment Number]]&lt;&gt;"",PaymentSchedule3[[#This Row],[Total
Payment]]-PaymentSchedule3[[#This Row],[Interest]],"")</f>
        <v/>
      </c>
      <c r="I287" s="83" t="str">
        <f>IF(PaymentSchedule3[[#This Row],[Payment Number]]&lt;&gt;"",PaymentSchedule3[[#This Row],[Beginning
Balance]]*(InterestRate/PaymentsPerYear),"")</f>
        <v/>
      </c>
      <c r="J287" s="83" t="str">
        <f>IF(PaymentSchedule3[[#This Row],[Payment Number]]&lt;&gt;"",IF(PaymentSchedule3[[#This Row],[Scheduled Payment]]+PaymentSchedule3[[#This Row],[Extra
Payment]]&lt;=PaymentSchedule3[[#This Row],[Beginning
Balance]],PaymentSchedule3[[#This Row],[Beginning
Balance]]-PaymentSchedule3[[#This Row],[Principal]],0),"")</f>
        <v/>
      </c>
      <c r="K287" s="83" t="str">
        <f>IF(PaymentSchedule3[[#This Row],[Payment Number]]&lt;&gt;"",SUM(INDEX(PaymentSchedule3[Interest],1,1):PaymentSchedule3[[#This Row],[Interest]]),"")</f>
        <v/>
      </c>
    </row>
    <row r="288" spans="2:11" x14ac:dyDescent="0.3">
      <c r="B288" s="81" t="str">
        <f>IF(LoanIsGood,IF(ROW()-ROW(PaymentSchedule3[[#Headers],[Payment Number]])&gt;ScheduledNumberOfPayments,"",ROW()-ROW(PaymentSchedule3[[#Headers],[Payment Number]])),"")</f>
        <v/>
      </c>
      <c r="C288" s="82" t="str">
        <f>IF(PaymentSchedule3[[#This Row],[Payment Number]]&lt;&gt;"",EOMONTH(LoanStartDate,ROW(PaymentSchedule3[[#This Row],[Payment Number]])-ROW(PaymentSchedule3[[#Headers],[Payment Number]])-2)+DAY(LoanStartDate),"")</f>
        <v/>
      </c>
      <c r="D288" s="83" t="str">
        <f>IF(PaymentSchedule3[[#This Row],[Payment Number]]&lt;&gt;"",IF(ROW()-ROW(PaymentSchedule3[[#Headers],[Beginning
Balance]])=1,LoanAmount,INDEX(PaymentSchedule3[Ending
Balance],ROW()-ROW(PaymentSchedule3[[#Headers],[Beginning
Balance]])-1)),"")</f>
        <v/>
      </c>
      <c r="E288" s="83" t="str">
        <f>IF(PaymentSchedule3[[#This Row],[Payment Number]]&lt;&gt;"",ScheduledPayment,"")</f>
        <v/>
      </c>
      <c r="F288" s="83"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8" s="83"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8" s="83" t="str">
        <f>IF(PaymentSchedule3[[#This Row],[Payment Number]]&lt;&gt;"",PaymentSchedule3[[#This Row],[Total
Payment]]-PaymentSchedule3[[#This Row],[Interest]],"")</f>
        <v/>
      </c>
      <c r="I288" s="83" t="str">
        <f>IF(PaymentSchedule3[[#This Row],[Payment Number]]&lt;&gt;"",PaymentSchedule3[[#This Row],[Beginning
Balance]]*(InterestRate/PaymentsPerYear),"")</f>
        <v/>
      </c>
      <c r="J288" s="83" t="str">
        <f>IF(PaymentSchedule3[[#This Row],[Payment Number]]&lt;&gt;"",IF(PaymentSchedule3[[#This Row],[Scheduled Payment]]+PaymentSchedule3[[#This Row],[Extra
Payment]]&lt;=PaymentSchedule3[[#This Row],[Beginning
Balance]],PaymentSchedule3[[#This Row],[Beginning
Balance]]-PaymentSchedule3[[#This Row],[Principal]],0),"")</f>
        <v/>
      </c>
      <c r="K288" s="83" t="str">
        <f>IF(PaymentSchedule3[[#This Row],[Payment Number]]&lt;&gt;"",SUM(INDEX(PaymentSchedule3[Interest],1,1):PaymentSchedule3[[#This Row],[Interest]]),"")</f>
        <v/>
      </c>
    </row>
    <row r="289" spans="2:11" x14ac:dyDescent="0.3">
      <c r="B289" s="81" t="str">
        <f>IF(LoanIsGood,IF(ROW()-ROW(PaymentSchedule3[[#Headers],[Payment Number]])&gt;ScheduledNumberOfPayments,"",ROW()-ROW(PaymentSchedule3[[#Headers],[Payment Number]])),"")</f>
        <v/>
      </c>
      <c r="C289" s="82" t="str">
        <f>IF(PaymentSchedule3[[#This Row],[Payment Number]]&lt;&gt;"",EOMONTH(LoanStartDate,ROW(PaymentSchedule3[[#This Row],[Payment Number]])-ROW(PaymentSchedule3[[#Headers],[Payment Number]])-2)+DAY(LoanStartDate),"")</f>
        <v/>
      </c>
      <c r="D289" s="83" t="str">
        <f>IF(PaymentSchedule3[[#This Row],[Payment Number]]&lt;&gt;"",IF(ROW()-ROW(PaymentSchedule3[[#Headers],[Beginning
Balance]])=1,LoanAmount,INDEX(PaymentSchedule3[Ending
Balance],ROW()-ROW(PaymentSchedule3[[#Headers],[Beginning
Balance]])-1)),"")</f>
        <v/>
      </c>
      <c r="E289" s="83" t="str">
        <f>IF(PaymentSchedule3[[#This Row],[Payment Number]]&lt;&gt;"",ScheduledPayment,"")</f>
        <v/>
      </c>
      <c r="F289" s="83"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89" s="83"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89" s="83" t="str">
        <f>IF(PaymentSchedule3[[#This Row],[Payment Number]]&lt;&gt;"",PaymentSchedule3[[#This Row],[Total
Payment]]-PaymentSchedule3[[#This Row],[Interest]],"")</f>
        <v/>
      </c>
      <c r="I289" s="83" t="str">
        <f>IF(PaymentSchedule3[[#This Row],[Payment Number]]&lt;&gt;"",PaymentSchedule3[[#This Row],[Beginning
Balance]]*(InterestRate/PaymentsPerYear),"")</f>
        <v/>
      </c>
      <c r="J289" s="83" t="str">
        <f>IF(PaymentSchedule3[[#This Row],[Payment Number]]&lt;&gt;"",IF(PaymentSchedule3[[#This Row],[Scheduled Payment]]+PaymentSchedule3[[#This Row],[Extra
Payment]]&lt;=PaymentSchedule3[[#This Row],[Beginning
Balance]],PaymentSchedule3[[#This Row],[Beginning
Balance]]-PaymentSchedule3[[#This Row],[Principal]],0),"")</f>
        <v/>
      </c>
      <c r="K289" s="83" t="str">
        <f>IF(PaymentSchedule3[[#This Row],[Payment Number]]&lt;&gt;"",SUM(INDEX(PaymentSchedule3[Interest],1,1):PaymentSchedule3[[#This Row],[Interest]]),"")</f>
        <v/>
      </c>
    </row>
    <row r="290" spans="2:11" x14ac:dyDescent="0.3">
      <c r="B290" s="81" t="str">
        <f>IF(LoanIsGood,IF(ROW()-ROW(PaymentSchedule3[[#Headers],[Payment Number]])&gt;ScheduledNumberOfPayments,"",ROW()-ROW(PaymentSchedule3[[#Headers],[Payment Number]])),"")</f>
        <v/>
      </c>
      <c r="C290" s="82" t="str">
        <f>IF(PaymentSchedule3[[#This Row],[Payment Number]]&lt;&gt;"",EOMONTH(LoanStartDate,ROW(PaymentSchedule3[[#This Row],[Payment Number]])-ROW(PaymentSchedule3[[#Headers],[Payment Number]])-2)+DAY(LoanStartDate),"")</f>
        <v/>
      </c>
      <c r="D290" s="83" t="str">
        <f>IF(PaymentSchedule3[[#This Row],[Payment Number]]&lt;&gt;"",IF(ROW()-ROW(PaymentSchedule3[[#Headers],[Beginning
Balance]])=1,LoanAmount,INDEX(PaymentSchedule3[Ending
Balance],ROW()-ROW(PaymentSchedule3[[#Headers],[Beginning
Balance]])-1)),"")</f>
        <v/>
      </c>
      <c r="E290" s="83" t="str">
        <f>IF(PaymentSchedule3[[#This Row],[Payment Number]]&lt;&gt;"",ScheduledPayment,"")</f>
        <v/>
      </c>
      <c r="F290" s="83"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0" s="83"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0" s="83" t="str">
        <f>IF(PaymentSchedule3[[#This Row],[Payment Number]]&lt;&gt;"",PaymentSchedule3[[#This Row],[Total
Payment]]-PaymentSchedule3[[#This Row],[Interest]],"")</f>
        <v/>
      </c>
      <c r="I290" s="83" t="str">
        <f>IF(PaymentSchedule3[[#This Row],[Payment Number]]&lt;&gt;"",PaymentSchedule3[[#This Row],[Beginning
Balance]]*(InterestRate/PaymentsPerYear),"")</f>
        <v/>
      </c>
      <c r="J290" s="83" t="str">
        <f>IF(PaymentSchedule3[[#This Row],[Payment Number]]&lt;&gt;"",IF(PaymentSchedule3[[#This Row],[Scheduled Payment]]+PaymentSchedule3[[#This Row],[Extra
Payment]]&lt;=PaymentSchedule3[[#This Row],[Beginning
Balance]],PaymentSchedule3[[#This Row],[Beginning
Balance]]-PaymentSchedule3[[#This Row],[Principal]],0),"")</f>
        <v/>
      </c>
      <c r="K290" s="83" t="str">
        <f>IF(PaymentSchedule3[[#This Row],[Payment Number]]&lt;&gt;"",SUM(INDEX(PaymentSchedule3[Interest],1,1):PaymentSchedule3[[#This Row],[Interest]]),"")</f>
        <v/>
      </c>
    </row>
    <row r="291" spans="2:11" x14ac:dyDescent="0.3">
      <c r="B291" s="81" t="str">
        <f>IF(LoanIsGood,IF(ROW()-ROW(PaymentSchedule3[[#Headers],[Payment Number]])&gt;ScheduledNumberOfPayments,"",ROW()-ROW(PaymentSchedule3[[#Headers],[Payment Number]])),"")</f>
        <v/>
      </c>
      <c r="C291" s="82" t="str">
        <f>IF(PaymentSchedule3[[#This Row],[Payment Number]]&lt;&gt;"",EOMONTH(LoanStartDate,ROW(PaymentSchedule3[[#This Row],[Payment Number]])-ROW(PaymentSchedule3[[#Headers],[Payment Number]])-2)+DAY(LoanStartDate),"")</f>
        <v/>
      </c>
      <c r="D291" s="83" t="str">
        <f>IF(PaymentSchedule3[[#This Row],[Payment Number]]&lt;&gt;"",IF(ROW()-ROW(PaymentSchedule3[[#Headers],[Beginning
Balance]])=1,LoanAmount,INDEX(PaymentSchedule3[Ending
Balance],ROW()-ROW(PaymentSchedule3[[#Headers],[Beginning
Balance]])-1)),"")</f>
        <v/>
      </c>
      <c r="E291" s="83" t="str">
        <f>IF(PaymentSchedule3[[#This Row],[Payment Number]]&lt;&gt;"",ScheduledPayment,"")</f>
        <v/>
      </c>
      <c r="F291" s="83"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1" s="83"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1" s="83" t="str">
        <f>IF(PaymentSchedule3[[#This Row],[Payment Number]]&lt;&gt;"",PaymentSchedule3[[#This Row],[Total
Payment]]-PaymentSchedule3[[#This Row],[Interest]],"")</f>
        <v/>
      </c>
      <c r="I291" s="83" t="str">
        <f>IF(PaymentSchedule3[[#This Row],[Payment Number]]&lt;&gt;"",PaymentSchedule3[[#This Row],[Beginning
Balance]]*(InterestRate/PaymentsPerYear),"")</f>
        <v/>
      </c>
      <c r="J291" s="83" t="str">
        <f>IF(PaymentSchedule3[[#This Row],[Payment Number]]&lt;&gt;"",IF(PaymentSchedule3[[#This Row],[Scheduled Payment]]+PaymentSchedule3[[#This Row],[Extra
Payment]]&lt;=PaymentSchedule3[[#This Row],[Beginning
Balance]],PaymentSchedule3[[#This Row],[Beginning
Balance]]-PaymentSchedule3[[#This Row],[Principal]],0),"")</f>
        <v/>
      </c>
      <c r="K291" s="83" t="str">
        <f>IF(PaymentSchedule3[[#This Row],[Payment Number]]&lt;&gt;"",SUM(INDEX(PaymentSchedule3[Interest],1,1):PaymentSchedule3[[#This Row],[Interest]]),"")</f>
        <v/>
      </c>
    </row>
    <row r="292" spans="2:11" x14ac:dyDescent="0.3">
      <c r="B292" s="81" t="str">
        <f>IF(LoanIsGood,IF(ROW()-ROW(PaymentSchedule3[[#Headers],[Payment Number]])&gt;ScheduledNumberOfPayments,"",ROW()-ROW(PaymentSchedule3[[#Headers],[Payment Number]])),"")</f>
        <v/>
      </c>
      <c r="C292" s="82" t="str">
        <f>IF(PaymentSchedule3[[#This Row],[Payment Number]]&lt;&gt;"",EOMONTH(LoanStartDate,ROW(PaymentSchedule3[[#This Row],[Payment Number]])-ROW(PaymentSchedule3[[#Headers],[Payment Number]])-2)+DAY(LoanStartDate),"")</f>
        <v/>
      </c>
      <c r="D292" s="83" t="str">
        <f>IF(PaymentSchedule3[[#This Row],[Payment Number]]&lt;&gt;"",IF(ROW()-ROW(PaymentSchedule3[[#Headers],[Beginning
Balance]])=1,LoanAmount,INDEX(PaymentSchedule3[Ending
Balance],ROW()-ROW(PaymentSchedule3[[#Headers],[Beginning
Balance]])-1)),"")</f>
        <v/>
      </c>
      <c r="E292" s="83" t="str">
        <f>IF(PaymentSchedule3[[#This Row],[Payment Number]]&lt;&gt;"",ScheduledPayment,"")</f>
        <v/>
      </c>
      <c r="F292" s="83"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2" s="83"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2" s="83" t="str">
        <f>IF(PaymentSchedule3[[#This Row],[Payment Number]]&lt;&gt;"",PaymentSchedule3[[#This Row],[Total
Payment]]-PaymentSchedule3[[#This Row],[Interest]],"")</f>
        <v/>
      </c>
      <c r="I292" s="83" t="str">
        <f>IF(PaymentSchedule3[[#This Row],[Payment Number]]&lt;&gt;"",PaymentSchedule3[[#This Row],[Beginning
Balance]]*(InterestRate/PaymentsPerYear),"")</f>
        <v/>
      </c>
      <c r="J292" s="83" t="str">
        <f>IF(PaymentSchedule3[[#This Row],[Payment Number]]&lt;&gt;"",IF(PaymentSchedule3[[#This Row],[Scheduled Payment]]+PaymentSchedule3[[#This Row],[Extra
Payment]]&lt;=PaymentSchedule3[[#This Row],[Beginning
Balance]],PaymentSchedule3[[#This Row],[Beginning
Balance]]-PaymentSchedule3[[#This Row],[Principal]],0),"")</f>
        <v/>
      </c>
      <c r="K292" s="83" t="str">
        <f>IF(PaymentSchedule3[[#This Row],[Payment Number]]&lt;&gt;"",SUM(INDEX(PaymentSchedule3[Interest],1,1):PaymentSchedule3[[#This Row],[Interest]]),"")</f>
        <v/>
      </c>
    </row>
    <row r="293" spans="2:11" x14ac:dyDescent="0.3">
      <c r="B293" s="81" t="str">
        <f>IF(LoanIsGood,IF(ROW()-ROW(PaymentSchedule3[[#Headers],[Payment Number]])&gt;ScheduledNumberOfPayments,"",ROW()-ROW(PaymentSchedule3[[#Headers],[Payment Number]])),"")</f>
        <v/>
      </c>
      <c r="C293" s="82" t="str">
        <f>IF(PaymentSchedule3[[#This Row],[Payment Number]]&lt;&gt;"",EOMONTH(LoanStartDate,ROW(PaymentSchedule3[[#This Row],[Payment Number]])-ROW(PaymentSchedule3[[#Headers],[Payment Number]])-2)+DAY(LoanStartDate),"")</f>
        <v/>
      </c>
      <c r="D293" s="83" t="str">
        <f>IF(PaymentSchedule3[[#This Row],[Payment Number]]&lt;&gt;"",IF(ROW()-ROW(PaymentSchedule3[[#Headers],[Beginning
Balance]])=1,LoanAmount,INDEX(PaymentSchedule3[Ending
Balance],ROW()-ROW(PaymentSchedule3[[#Headers],[Beginning
Balance]])-1)),"")</f>
        <v/>
      </c>
      <c r="E293" s="83" t="str">
        <f>IF(PaymentSchedule3[[#This Row],[Payment Number]]&lt;&gt;"",ScheduledPayment,"")</f>
        <v/>
      </c>
      <c r="F293" s="83"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3" s="83"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3" s="83" t="str">
        <f>IF(PaymentSchedule3[[#This Row],[Payment Number]]&lt;&gt;"",PaymentSchedule3[[#This Row],[Total
Payment]]-PaymentSchedule3[[#This Row],[Interest]],"")</f>
        <v/>
      </c>
      <c r="I293" s="83" t="str">
        <f>IF(PaymentSchedule3[[#This Row],[Payment Number]]&lt;&gt;"",PaymentSchedule3[[#This Row],[Beginning
Balance]]*(InterestRate/PaymentsPerYear),"")</f>
        <v/>
      </c>
      <c r="J293" s="83" t="str">
        <f>IF(PaymentSchedule3[[#This Row],[Payment Number]]&lt;&gt;"",IF(PaymentSchedule3[[#This Row],[Scheduled Payment]]+PaymentSchedule3[[#This Row],[Extra
Payment]]&lt;=PaymentSchedule3[[#This Row],[Beginning
Balance]],PaymentSchedule3[[#This Row],[Beginning
Balance]]-PaymentSchedule3[[#This Row],[Principal]],0),"")</f>
        <v/>
      </c>
      <c r="K293" s="83" t="str">
        <f>IF(PaymentSchedule3[[#This Row],[Payment Number]]&lt;&gt;"",SUM(INDEX(PaymentSchedule3[Interest],1,1):PaymentSchedule3[[#This Row],[Interest]]),"")</f>
        <v/>
      </c>
    </row>
    <row r="294" spans="2:11" x14ac:dyDescent="0.3">
      <c r="B294" s="81" t="str">
        <f>IF(LoanIsGood,IF(ROW()-ROW(PaymentSchedule3[[#Headers],[Payment Number]])&gt;ScheduledNumberOfPayments,"",ROW()-ROW(PaymentSchedule3[[#Headers],[Payment Number]])),"")</f>
        <v/>
      </c>
      <c r="C294" s="82" t="str">
        <f>IF(PaymentSchedule3[[#This Row],[Payment Number]]&lt;&gt;"",EOMONTH(LoanStartDate,ROW(PaymentSchedule3[[#This Row],[Payment Number]])-ROW(PaymentSchedule3[[#Headers],[Payment Number]])-2)+DAY(LoanStartDate),"")</f>
        <v/>
      </c>
      <c r="D294" s="83" t="str">
        <f>IF(PaymentSchedule3[[#This Row],[Payment Number]]&lt;&gt;"",IF(ROW()-ROW(PaymentSchedule3[[#Headers],[Beginning
Balance]])=1,LoanAmount,INDEX(PaymentSchedule3[Ending
Balance],ROW()-ROW(PaymentSchedule3[[#Headers],[Beginning
Balance]])-1)),"")</f>
        <v/>
      </c>
      <c r="E294" s="83" t="str">
        <f>IF(PaymentSchedule3[[#This Row],[Payment Number]]&lt;&gt;"",ScheduledPayment,"")</f>
        <v/>
      </c>
      <c r="F294" s="83"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4" s="83"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4" s="83" t="str">
        <f>IF(PaymentSchedule3[[#This Row],[Payment Number]]&lt;&gt;"",PaymentSchedule3[[#This Row],[Total
Payment]]-PaymentSchedule3[[#This Row],[Interest]],"")</f>
        <v/>
      </c>
      <c r="I294" s="83" t="str">
        <f>IF(PaymentSchedule3[[#This Row],[Payment Number]]&lt;&gt;"",PaymentSchedule3[[#This Row],[Beginning
Balance]]*(InterestRate/PaymentsPerYear),"")</f>
        <v/>
      </c>
      <c r="J294" s="83" t="str">
        <f>IF(PaymentSchedule3[[#This Row],[Payment Number]]&lt;&gt;"",IF(PaymentSchedule3[[#This Row],[Scheduled Payment]]+PaymentSchedule3[[#This Row],[Extra
Payment]]&lt;=PaymentSchedule3[[#This Row],[Beginning
Balance]],PaymentSchedule3[[#This Row],[Beginning
Balance]]-PaymentSchedule3[[#This Row],[Principal]],0),"")</f>
        <v/>
      </c>
      <c r="K294" s="83" t="str">
        <f>IF(PaymentSchedule3[[#This Row],[Payment Number]]&lt;&gt;"",SUM(INDEX(PaymentSchedule3[Interest],1,1):PaymentSchedule3[[#This Row],[Interest]]),"")</f>
        <v/>
      </c>
    </row>
    <row r="295" spans="2:11" x14ac:dyDescent="0.3">
      <c r="B295" s="81" t="str">
        <f>IF(LoanIsGood,IF(ROW()-ROW(PaymentSchedule3[[#Headers],[Payment Number]])&gt;ScheduledNumberOfPayments,"",ROW()-ROW(PaymentSchedule3[[#Headers],[Payment Number]])),"")</f>
        <v/>
      </c>
      <c r="C295" s="82" t="str">
        <f>IF(PaymentSchedule3[[#This Row],[Payment Number]]&lt;&gt;"",EOMONTH(LoanStartDate,ROW(PaymentSchedule3[[#This Row],[Payment Number]])-ROW(PaymentSchedule3[[#Headers],[Payment Number]])-2)+DAY(LoanStartDate),"")</f>
        <v/>
      </c>
      <c r="D295" s="83" t="str">
        <f>IF(PaymentSchedule3[[#This Row],[Payment Number]]&lt;&gt;"",IF(ROW()-ROW(PaymentSchedule3[[#Headers],[Beginning
Balance]])=1,LoanAmount,INDEX(PaymentSchedule3[Ending
Balance],ROW()-ROW(PaymentSchedule3[[#Headers],[Beginning
Balance]])-1)),"")</f>
        <v/>
      </c>
      <c r="E295" s="83" t="str">
        <f>IF(PaymentSchedule3[[#This Row],[Payment Number]]&lt;&gt;"",ScheduledPayment,"")</f>
        <v/>
      </c>
      <c r="F295" s="83" t="str">
        <f>IF(PaymentSchedule3[[#This Row],[Payment Number]]&lt;&gt;"",IF(PaymentSchedule3[[#This Row],[Scheduled Payment]]+ExtraPayments&lt;PaymentSchedule3[[#This Row],[Beginning
Balance]],ExtraPayments,IF(PaymentSchedule3[[#This Row],[Beginning
Balance]]-PaymentSchedule3[[#This Row],[Scheduled Payment]]&gt;0,PaymentSchedule3[[#This Row],[Beginning
Balance]]-PaymentSchedule3[[#This Row],[Scheduled Payment]],0)),"")</f>
        <v/>
      </c>
      <c r="G295" s="83" t="str">
        <f>IF(PaymentSchedule3[[#This Row],[Payment Number]]&lt;&gt;"",IF(PaymentSchedule3[[#This Row],[Scheduled Payment]]+PaymentSchedule3[[#This Row],[Extra
Payment]]&lt;=PaymentSchedule3[[#This Row],[Beginning
Balance]],PaymentSchedule3[[#This Row],[Scheduled Payment]]+PaymentSchedule3[[#This Row],[Extra
Payment]],PaymentSchedule3[[#This Row],[Beginning
Balance]]),"")</f>
        <v/>
      </c>
      <c r="H295" s="83" t="str">
        <f>IF(PaymentSchedule3[[#This Row],[Payment Number]]&lt;&gt;"",PaymentSchedule3[[#This Row],[Total
Payment]]-PaymentSchedule3[[#This Row],[Interest]],"")</f>
        <v/>
      </c>
      <c r="I295" s="83" t="str">
        <f>IF(PaymentSchedule3[[#This Row],[Payment Number]]&lt;&gt;"",PaymentSchedule3[[#This Row],[Beginning
Balance]]*(InterestRate/PaymentsPerYear),"")</f>
        <v/>
      </c>
      <c r="J295" s="83" t="str">
        <f>IF(PaymentSchedule3[[#This Row],[Payment Number]]&lt;&gt;"",IF(PaymentSchedule3[[#This Row],[Scheduled Payment]]+PaymentSchedule3[[#This Row],[Extra
Payment]]&lt;=PaymentSchedule3[[#This Row],[Beginning
Balance]],PaymentSchedule3[[#This Row],[Beginning
Balance]]-PaymentSchedule3[[#This Row],[Principal]],0),"")</f>
        <v/>
      </c>
      <c r="K295" s="83" t="str">
        <f>IF(PaymentSchedule3[[#This Row],[Payment Number]]&lt;&gt;"",SUM(INDEX(PaymentSchedule3[Interest],1,1):PaymentSchedule3[[#This Row],[Interest]]),"")</f>
        <v/>
      </c>
    </row>
  </sheetData>
  <mergeCells count="13">
    <mergeCell ref="G7:H7"/>
    <mergeCell ref="I7:K7"/>
    <mergeCell ref="G8:H8"/>
    <mergeCell ref="I8:K8"/>
    <mergeCell ref="B10:D10"/>
    <mergeCell ref="G10:H10"/>
    <mergeCell ref="I10:K10"/>
    <mergeCell ref="I9:K9"/>
    <mergeCell ref="G5:H5"/>
    <mergeCell ref="I5:K5"/>
    <mergeCell ref="G6:H6"/>
    <mergeCell ref="I6:K6"/>
    <mergeCell ref="C2:K2"/>
  </mergeCells>
  <conditionalFormatting sqref="B13:K295">
    <cfRule type="expression" dxfId="13" priority="1">
      <formula>($B13="")+(($D13=0)*($F13=0))</formula>
    </cfRule>
  </conditionalFormatting>
  <dataValidations xWindow="468" yWindow="405" count="24">
    <dataValidation allowBlank="1" showInputMessage="1" showErrorMessage="1" prompt="Cumulative interest is automatically updated in this column" sqref="K12" xr:uid="{39FCF65A-8BF2-4A41-956A-9264E8590921}"/>
    <dataValidation allowBlank="1" showInputMessage="1" showErrorMessage="1" prompt="Ending balance is automatically updated in this column" sqref="J12" xr:uid="{9E9FE9EC-8AAF-4F4C-8DD9-0DD4E618C907}"/>
    <dataValidation allowBlank="1" showInputMessage="1" showErrorMessage="1" prompt="Interest is automatically updated in this column" sqref="I12" xr:uid="{46B3C13B-2AD3-488F-B3D3-CDE3BD29EE21}"/>
    <dataValidation allowBlank="1" showInputMessage="1" showErrorMessage="1" prompt="Principal is automatically updated in this column" sqref="H12" xr:uid="{06FC0B54-F6BE-4962-88AF-58C6CF8BFA28}"/>
    <dataValidation allowBlank="1" showInputMessage="1" showErrorMessage="1" prompt="Total payment is automatically updated in this column" sqref="G12" xr:uid="{879F7196-49CB-4D6D-AF3E-A97252EA5D0E}"/>
    <dataValidation allowBlank="1" showInputMessage="1" showErrorMessage="1" prompt="Extra payment is automatically updated in this column" sqref="F12" xr:uid="{9319C4EA-8B01-41B2-8CEC-4840852D26BD}"/>
    <dataValidation allowBlank="1" showInputMessage="1" showErrorMessage="1" prompt="Scheduled payment is automatically updated in this column" sqref="E12" xr:uid="{AC827F85-C60C-4034-B766-81C176B18CAB}"/>
    <dataValidation allowBlank="1" showInputMessage="1" showErrorMessage="1" prompt="Beginning balance is automatically updated in this column" sqref="D12" xr:uid="{2E0465BF-3149-4770-AEF5-578C39256318}"/>
    <dataValidation allowBlank="1" showInputMessage="1" showErrorMessage="1" prompt="Payment date is automatically updated in this column" sqref="C12" xr:uid="{325B9C27-C801-4377-A9FF-2E51A0980179}"/>
    <dataValidation allowBlank="1" showInputMessage="1" showErrorMessage="1" prompt="Payment number is automatically updated in this column" sqref="B12" xr:uid="{7CD0DAF3-B8F5-4728-9D9A-857ACB918E70}"/>
    <dataValidation allowBlank="1" showInputMessage="1" showErrorMessage="1" prompt="Automatically updated total early payments" sqref="I8" xr:uid="{3883319A-5381-4298-8BB5-27FAE8093B26}"/>
    <dataValidation allowBlank="1" showInputMessage="1" showErrorMessage="1" prompt="Automatically updated actual number of payments" sqref="I7" xr:uid="{600C4CB5-0E5A-4CEE-BC4A-375DABB3F52A}"/>
    <dataValidation allowBlank="1" showInputMessage="1" showErrorMessage="1" prompt="Automatically updated scheduled number of payments" sqref="I6" xr:uid="{9388C63A-AFBA-4C17-AB2F-0D309F8CB992}"/>
    <dataValidation allowBlank="1" showInputMessage="1" showErrorMessage="1" prompt="Automatically updated scheduled payment amount" sqref="I5" xr:uid="{F2DD4887-845B-455E-BAEB-57AC02B59F2F}"/>
    <dataValidation allowBlank="1" showInputMessage="1" showErrorMessage="1" prompt="Automatically calculated total interest" sqref="I9" xr:uid="{B6A179D9-4B93-4C7C-810A-F12B7FC8EE4B}"/>
    <dataValidation allowBlank="1" showInputMessage="1" showErrorMessage="1" prompt="Enter the amount of extra payment in this cell" sqref="E10" xr:uid="{E7BD987D-D7CA-4DBA-99CC-298791804D75}"/>
    <dataValidation allowBlank="1" showInputMessage="1" showErrorMessage="1" prompt="Enter the start date of loan in this cell" sqref="E9" xr:uid="{FC353A50-0E99-4F96-BF86-15FD00A62E5B}"/>
    <dataValidation allowBlank="1" showInputMessage="1" showErrorMessage="1" prompt="Enter the number of payments to be made in a year in this cell" sqref="E8" xr:uid="{6080DD76-3A8E-4C1B-8CE2-553DA61F4240}"/>
    <dataValidation allowBlank="1" showInputMessage="1" showErrorMessage="1" prompt="Enter loan period in years in this cell" sqref="E7" xr:uid="{0397BDA9-9E78-4890-A6B2-28C2D9B7E9A3}"/>
    <dataValidation allowBlank="1" showInputMessage="1" showErrorMessage="1" prompt="Enter interest rate to be paid annually in this cell" sqref="E6" xr:uid="{D4A44E56-2418-495E-9BCA-5BCFE5E96E74}"/>
    <dataValidation allowBlank="1" showInputMessage="1" showErrorMessage="1" prompt="Worksheet title is in this cell. _x000a__x000a_Enter loan values in cells E5 to E9 &amp; extra payments in cell E11.  Enter loan summary values in cells I5 to K9, with lender name in cell I11.  _x000a__x000a_The Payment Schedule table will automatically update." sqref="C2:K2" xr:uid="{3A360FA2-AC80-4D4C-A182-5949DE831937}"/>
    <dataValidation allowBlank="1" showInputMessage="1" showErrorMessage="1" prompt="This workbook produces a loan amortization schedule that calculates total interest and total payments &amp; includes the option for extra payments._x000a__x000a_Go to cell C2 for additional information about this template._x000a_" sqref="A1" xr:uid="{57860951-A0B7-4EFC-AB61-94C0CE82DCA7}"/>
    <dataValidation allowBlank="1" showInputMessage="1" showErrorMessage="1" prompt="Enter loan values in cells E5 to E9, and the extra payment in cell E11. Description of each loan value is in column E. Payment Schedule table starting in cell G4 will automatically update." sqref="B4" xr:uid="{2FD12715-0647-4D3F-BB88-EB7F855973B1}"/>
    <dataValidation allowBlank="1" showInputMessage="1" showErrorMessage="1" prompt="Loan Summary fields from I5 to I9 are automatically adjusted based on the values entered in cells E5 to E9. Enter the Lender's name in I11._x000a__x000a_Description of each value can be found in column I." sqref="G4" xr:uid="{E66544D4-4148-4B97-A686-62F3E8BA6D42}"/>
  </dataValidations>
  <printOptions horizontalCentered="1"/>
  <pageMargins left="0.4" right="0.4" top="0.4" bottom="0.5" header="0.3" footer="0.3"/>
  <pageSetup scale="79"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B23C0-2B8D-4742-B19B-0553F24A89E9}">
  <sheetPr>
    <tabColor rgb="FFFFC000"/>
  </sheetPr>
  <dimension ref="A1:F12"/>
  <sheetViews>
    <sheetView workbookViewId="0">
      <selection activeCell="E8" sqref="E8"/>
    </sheetView>
  </sheetViews>
  <sheetFormatPr defaultColWidth="8.6640625" defaultRowHeight="14.4" x14ac:dyDescent="0.3"/>
  <cols>
    <col min="1" max="1" width="34.44140625" customWidth="1"/>
    <col min="2" max="2" width="34.33203125" customWidth="1"/>
    <col min="3" max="3" width="37.33203125" customWidth="1"/>
    <col min="4" max="4" width="39.33203125" customWidth="1"/>
    <col min="5" max="5" width="33.33203125" customWidth="1"/>
    <col min="6" max="6" width="27.44140625" customWidth="1"/>
  </cols>
  <sheetData>
    <row r="1" spans="1:6" ht="23.4" x14ac:dyDescent="0.45">
      <c r="A1" s="40" t="s">
        <v>25</v>
      </c>
      <c r="B1" s="46" t="s">
        <v>26</v>
      </c>
      <c r="C1" s="47" t="s">
        <v>27</v>
      </c>
      <c r="D1" s="47" t="s">
        <v>28</v>
      </c>
    </row>
    <row r="2" spans="1:6" ht="29.4" x14ac:dyDescent="0.35">
      <c r="A2" s="46" t="s">
        <v>29</v>
      </c>
      <c r="B2" s="41" t="s">
        <v>30</v>
      </c>
      <c r="C2" s="41" t="s">
        <v>31</v>
      </c>
      <c r="D2" s="42" t="s">
        <v>32</v>
      </c>
    </row>
    <row r="3" spans="1:6" ht="29.4" x14ac:dyDescent="0.35">
      <c r="A3" s="46" t="s">
        <v>33</v>
      </c>
      <c r="B3" s="39" t="s">
        <v>34</v>
      </c>
      <c r="C3" s="39" t="s">
        <v>34</v>
      </c>
      <c r="D3" s="38" t="s">
        <v>35</v>
      </c>
    </row>
    <row r="4" spans="1:6" ht="18" x14ac:dyDescent="0.35">
      <c r="A4" s="46" t="s">
        <v>36</v>
      </c>
      <c r="B4" s="41" t="s">
        <v>37</v>
      </c>
      <c r="C4" s="41" t="s">
        <v>38</v>
      </c>
      <c r="D4" s="42" t="s">
        <v>39</v>
      </c>
    </row>
    <row r="5" spans="1:6" ht="29.4" x14ac:dyDescent="0.35">
      <c r="A5" s="46" t="s">
        <v>40</v>
      </c>
      <c r="B5" s="39" t="s">
        <v>41</v>
      </c>
      <c r="C5" s="39" t="s">
        <v>42</v>
      </c>
      <c r="D5" s="39" t="s">
        <v>43</v>
      </c>
    </row>
    <row r="7" spans="1:6" ht="46.8" x14ac:dyDescent="0.45">
      <c r="A7" s="43" t="s">
        <v>44</v>
      </c>
      <c r="B7" s="48" t="s">
        <v>45</v>
      </c>
      <c r="C7" s="48" t="s">
        <v>46</v>
      </c>
      <c r="D7" s="48" t="s">
        <v>47</v>
      </c>
      <c r="E7" s="49" t="s">
        <v>48</v>
      </c>
      <c r="F7" s="49" t="s">
        <v>49</v>
      </c>
    </row>
    <row r="8" spans="1:6" ht="43.8" x14ac:dyDescent="0.35">
      <c r="A8" s="48" t="s">
        <v>29</v>
      </c>
      <c r="B8" s="44" t="s">
        <v>50</v>
      </c>
      <c r="C8" s="44" t="s">
        <v>50</v>
      </c>
      <c r="D8" s="44" t="s">
        <v>51</v>
      </c>
      <c r="E8" s="44" t="s">
        <v>52</v>
      </c>
      <c r="F8" s="44" t="s">
        <v>53</v>
      </c>
    </row>
    <row r="9" spans="1:6" ht="18" x14ac:dyDescent="0.35">
      <c r="A9" s="48" t="s">
        <v>33</v>
      </c>
      <c r="B9" s="45" t="s">
        <v>54</v>
      </c>
      <c r="C9" s="45" t="s">
        <v>54</v>
      </c>
      <c r="D9" s="45" t="s">
        <v>55</v>
      </c>
      <c r="E9" s="45" t="s">
        <v>56</v>
      </c>
      <c r="F9" s="45" t="s">
        <v>57</v>
      </c>
    </row>
    <row r="10" spans="1:6" ht="58.2" x14ac:dyDescent="0.35">
      <c r="A10" s="48" t="s">
        <v>36</v>
      </c>
      <c r="B10" s="50" t="s">
        <v>58</v>
      </c>
      <c r="C10" s="44" t="s">
        <v>59</v>
      </c>
      <c r="D10" s="44" t="s">
        <v>60</v>
      </c>
      <c r="E10" s="44" t="s">
        <v>61</v>
      </c>
      <c r="F10" s="44" t="s">
        <v>62</v>
      </c>
    </row>
    <row r="11" spans="1:6" ht="58.2" x14ac:dyDescent="0.35">
      <c r="A11" s="48" t="s">
        <v>40</v>
      </c>
      <c r="B11" s="45" t="s">
        <v>63</v>
      </c>
      <c r="C11" s="45" t="s">
        <v>64</v>
      </c>
      <c r="D11" s="45" t="s">
        <v>65</v>
      </c>
      <c r="E11" s="45" t="s">
        <v>64</v>
      </c>
      <c r="F11" s="45" t="s">
        <v>66</v>
      </c>
    </row>
    <row r="12" spans="1:6" x14ac:dyDescent="0.3">
      <c r="A12" s="101" t="s">
        <v>67</v>
      </c>
      <c r="B12" s="101"/>
      <c r="C12" s="101"/>
      <c r="D12" s="101"/>
      <c r="E12" s="101"/>
      <c r="F12" s="101"/>
    </row>
  </sheetData>
  <mergeCells count="1">
    <mergeCell ref="A12:F1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277C4-45B3-4B81-8E56-DB4F572F34FE}">
  <sheetPr>
    <tabColor rgb="FF660066"/>
  </sheetPr>
  <dimension ref="A1:B10"/>
  <sheetViews>
    <sheetView workbookViewId="0">
      <selection activeCell="B10" sqref="B10"/>
    </sheetView>
  </sheetViews>
  <sheetFormatPr defaultColWidth="8.6640625" defaultRowHeight="14.4" x14ac:dyDescent="0.3"/>
  <cols>
    <col min="1" max="1" width="26.6640625" customWidth="1"/>
    <col min="2" max="2" width="91.33203125" customWidth="1"/>
    <col min="7" max="7" width="28.6640625" customWidth="1"/>
  </cols>
  <sheetData>
    <row r="1" spans="1:2" ht="23.4" x14ac:dyDescent="0.45">
      <c r="A1" s="51" t="s">
        <v>68</v>
      </c>
      <c r="B1" s="51" t="s">
        <v>69</v>
      </c>
    </row>
    <row r="2" spans="1:2" ht="18" x14ac:dyDescent="0.35">
      <c r="A2" s="52" t="s">
        <v>70</v>
      </c>
      <c r="B2" s="42" t="s">
        <v>71</v>
      </c>
    </row>
    <row r="3" spans="1:2" ht="18" x14ac:dyDescent="0.35">
      <c r="A3" s="53" t="s">
        <v>22</v>
      </c>
      <c r="B3" s="38" t="s">
        <v>72</v>
      </c>
    </row>
    <row r="4" spans="1:2" ht="43.8" x14ac:dyDescent="0.35">
      <c r="A4" s="52" t="s">
        <v>73</v>
      </c>
      <c r="B4" s="41" t="s">
        <v>74</v>
      </c>
    </row>
    <row r="5" spans="1:2" ht="29.4" x14ac:dyDescent="0.35">
      <c r="A5" s="53" t="s">
        <v>75</v>
      </c>
      <c r="B5" s="39" t="s">
        <v>76</v>
      </c>
    </row>
    <row r="6" spans="1:2" ht="18" x14ac:dyDescent="0.35">
      <c r="A6" s="52" t="s">
        <v>77</v>
      </c>
      <c r="B6" s="42" t="s">
        <v>78</v>
      </c>
    </row>
    <row r="7" spans="1:2" ht="29.4" x14ac:dyDescent="0.35">
      <c r="A7" s="53" t="s">
        <v>79</v>
      </c>
      <c r="B7" s="54" t="s">
        <v>80</v>
      </c>
    </row>
    <row r="8" spans="1:2" ht="18" x14ac:dyDescent="0.35">
      <c r="A8" s="69" t="s">
        <v>81</v>
      </c>
      <c r="B8" s="42" t="s">
        <v>82</v>
      </c>
    </row>
    <row r="9" spans="1:2" ht="29.4" x14ac:dyDescent="0.35">
      <c r="A9" s="68" t="s">
        <v>83</v>
      </c>
      <c r="B9" s="67" t="s">
        <v>84</v>
      </c>
    </row>
    <row r="10" spans="1:2" ht="43.8" x14ac:dyDescent="0.35">
      <c r="A10" s="69" t="s">
        <v>85</v>
      </c>
      <c r="B10" s="70" t="s">
        <v>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1E4EC-EAFF-4F1E-A8EB-EA5A864EF7C3}">
  <sheetPr>
    <tabColor rgb="FFFFC000"/>
  </sheetPr>
  <dimension ref="A1:H19"/>
  <sheetViews>
    <sheetView workbookViewId="0">
      <selection activeCell="B4" sqref="B4"/>
    </sheetView>
  </sheetViews>
  <sheetFormatPr defaultColWidth="9.33203125" defaultRowHeight="14.4" x14ac:dyDescent="0.3"/>
  <cols>
    <col min="1" max="1" width="30" style="58" customWidth="1"/>
    <col min="2" max="2" width="29.44140625" style="58" customWidth="1"/>
    <col min="3" max="3" width="14.33203125" style="58" customWidth="1"/>
    <col min="4" max="4" width="28.33203125" style="58" customWidth="1"/>
    <col min="5" max="5" width="16.6640625" style="58" customWidth="1"/>
    <col min="6" max="16384" width="9.33203125" style="58"/>
  </cols>
  <sheetData>
    <row r="1" spans="1:8" ht="36.6" x14ac:dyDescent="0.7">
      <c r="A1" s="102" t="s">
        <v>87</v>
      </c>
      <c r="B1" s="102"/>
      <c r="C1" s="102"/>
      <c r="D1" s="102"/>
      <c r="E1" s="102"/>
      <c r="F1" s="102"/>
    </row>
    <row r="2" spans="1:8" ht="15" thickBot="1" x14ac:dyDescent="0.35"/>
    <row r="3" spans="1:8" ht="18.600000000000001" thickBot="1" x14ac:dyDescent="0.4">
      <c r="A3" s="57" t="s">
        <v>88</v>
      </c>
      <c r="B3" s="63">
        <v>4.2999999999999997E-2</v>
      </c>
      <c r="D3" s="103" t="s">
        <v>89</v>
      </c>
      <c r="E3" s="104"/>
    </row>
    <row r="4" spans="1:8" ht="18.600000000000001" thickBot="1" x14ac:dyDescent="0.4">
      <c r="A4" s="57" t="s">
        <v>90</v>
      </c>
      <c r="B4" s="84">
        <v>21500</v>
      </c>
      <c r="D4" s="55" t="s">
        <v>91</v>
      </c>
      <c r="E4" s="73">
        <v>60000</v>
      </c>
    </row>
    <row r="5" spans="1:8" ht="18.600000000000001" thickBot="1" x14ac:dyDescent="0.4">
      <c r="A5" s="57" t="s">
        <v>92</v>
      </c>
      <c r="B5" s="64">
        <v>30</v>
      </c>
      <c r="D5" s="71" t="s">
        <v>93</v>
      </c>
      <c r="E5" s="72">
        <v>19140</v>
      </c>
    </row>
    <row r="6" spans="1:8" ht="18" x14ac:dyDescent="0.35">
      <c r="D6" s="55" t="s">
        <v>85</v>
      </c>
      <c r="E6" s="72">
        <f>MAX(0,E4-E5)</f>
        <v>40860</v>
      </c>
    </row>
    <row r="7" spans="1:8" ht="18" x14ac:dyDescent="0.35">
      <c r="A7" s="55" t="s">
        <v>94</v>
      </c>
      <c r="B7" s="60">
        <f>A11</f>
        <v>1.1780821917808219E-4</v>
      </c>
      <c r="D7" s="55" t="s">
        <v>29</v>
      </c>
      <c r="E7" s="74">
        <f>E6*0.1/12</f>
        <v>340.5</v>
      </c>
    </row>
    <row r="8" spans="1:8" ht="18" x14ac:dyDescent="0.35">
      <c r="A8" s="55" t="s">
        <v>95</v>
      </c>
      <c r="B8" s="61">
        <f>A12</f>
        <v>2.532876712328767</v>
      </c>
    </row>
    <row r="9" spans="1:8" ht="36" x14ac:dyDescent="0.35">
      <c r="A9" s="56" t="s">
        <v>96</v>
      </c>
      <c r="B9" s="62">
        <f>A13</f>
        <v>75.986301369863014</v>
      </c>
      <c r="H9" s="76"/>
    </row>
    <row r="10" spans="1:8" x14ac:dyDescent="0.3">
      <c r="A10" s="66"/>
      <c r="B10" s="66"/>
      <c r="C10" s="66"/>
    </row>
    <row r="11" spans="1:8" x14ac:dyDescent="0.3">
      <c r="A11" s="65">
        <f>B3/365</f>
        <v>1.1780821917808219E-4</v>
      </c>
      <c r="B11" s="66"/>
      <c r="C11" s="66"/>
    </row>
    <row r="12" spans="1:8" x14ac:dyDescent="0.3">
      <c r="A12" s="59">
        <f>A11*B4</f>
        <v>2.532876712328767</v>
      </c>
      <c r="B12" s="66"/>
      <c r="C12" s="66"/>
    </row>
    <row r="13" spans="1:8" x14ac:dyDescent="0.3">
      <c r="A13" s="59">
        <f>A12*B5</f>
        <v>75.986301369863014</v>
      </c>
      <c r="B13" s="66"/>
      <c r="C13" s="66"/>
    </row>
    <row r="14" spans="1:8" x14ac:dyDescent="0.3">
      <c r="A14" s="66"/>
      <c r="B14" s="66"/>
      <c r="C14" s="66"/>
    </row>
    <row r="15" spans="1:8" x14ac:dyDescent="0.3">
      <c r="A15" s="66"/>
      <c r="B15" s="66"/>
      <c r="C15" s="66"/>
    </row>
    <row r="16" spans="1:8" x14ac:dyDescent="0.3">
      <c r="A16" s="66"/>
      <c r="B16" s="66"/>
      <c r="C16" s="66"/>
    </row>
    <row r="17" spans="1:4" x14ac:dyDescent="0.3">
      <c r="A17" s="66"/>
      <c r="B17" s="66"/>
      <c r="C17" s="66"/>
      <c r="D17" s="76"/>
    </row>
    <row r="18" spans="1:4" x14ac:dyDescent="0.3">
      <c r="A18" s="76"/>
      <c r="B18" s="76"/>
      <c r="C18" s="76"/>
      <c r="D18" s="76"/>
    </row>
    <row r="19" spans="1:4" x14ac:dyDescent="0.3">
      <c r="D19" s="76"/>
    </row>
  </sheetData>
  <mergeCells count="2">
    <mergeCell ref="A1:F1"/>
    <mergeCell ref="D3:E3"/>
  </mergeCells>
  <dataValidations xWindow="290" yWindow="345" count="4">
    <dataValidation allowBlank="1" showInputMessage="1" showErrorMessage="1" prompt="Enter interest rate of loan." sqref="B3" xr:uid="{551FF35A-63DF-4D2D-AE7B-8574A9F345B7}"/>
    <dataValidation allowBlank="1" showInputMessage="1" showErrorMessage="1" prompt="Enter loan amount._x000a_" sqref="B4" xr:uid="{2A088D5B-E124-4B31-B142-8BD6FCF90C50}"/>
    <dataValidation allowBlank="1" showInputMessage="1" showErrorMessage="1" prompt="Enter # number of days loan has been unpaid." sqref="B5" xr:uid="{77827156-4C6F-4334-AD49-DC126ED29EF6}"/>
    <dataValidation allowBlank="1" showInputMessage="1" showErrorMessage="1" prompt="Enter your annual income. " sqref="E4" xr:uid="{5E2B7304-916B-4884-BA7F-D1B224E21B24}"/>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5FC484-22E1-46B8-AF82-A10C8B95E93A}">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1C916AAA-B92E-4B63-85B8-AAE6B615F4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666D08-E803-410C-AADE-B689A81EAA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Loan Schedule</vt:lpstr>
      <vt:lpstr>Repayment Plans</vt:lpstr>
      <vt:lpstr>Loan Terms</vt:lpstr>
      <vt:lpstr>Interest</vt:lpstr>
      <vt:lpstr>'Loan Schedule'!ColumnTitle1</vt:lpstr>
      <vt:lpstr>'Loan Schedule'!End_Bal</vt:lpstr>
      <vt:lpstr>'Loan Schedule'!ExtraPayments</vt:lpstr>
      <vt:lpstr>'Loan Schedule'!InterestRate</vt:lpstr>
      <vt:lpstr>'Loan Schedule'!LenderName</vt:lpstr>
      <vt:lpstr>'Loan Schedule'!LoanAmount</vt:lpstr>
      <vt:lpstr>'Loan Schedule'!LoanPeriod</vt:lpstr>
      <vt:lpstr>'Loan Schedule'!LoanStartDate</vt:lpstr>
      <vt:lpstr>'Loan Schedule'!PaymentsPerYear</vt:lpstr>
      <vt:lpstr>'Loan Schedule'!Print_Titles</vt:lpstr>
      <vt:lpstr>'Loan Schedule'!RowTitleRegion1..E9</vt:lpstr>
      <vt:lpstr>'Loan Schedule'!RowTitleRegion2..I7</vt:lpstr>
      <vt:lpstr>'Loan Schedule'!RowTitleRegion3..E9</vt:lpstr>
      <vt:lpstr>'Loan Schedule'!RowTitleRegion4..H9</vt:lpstr>
      <vt:lpstr>'Loan Schedule'!ScheduledNumberOfPayments</vt:lpstr>
      <vt:lpstr>'Loan Schedule'!ScheduledPayment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2020-08-04T04:24:44Z</dcterms:created>
  <dcterms:modified xsi:type="dcterms:W3CDTF">2022-07-22T19:29:18Z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